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11" windowWidth="12120" windowHeight="6420" tabRatio="946" firstSheet="11" activeTab="15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<sst xmlns="http://schemas.openxmlformats.org/spreadsheetml/2006/main" count="3277" uniqueCount="215">
  <si>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</si>
  <si>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</si>
  <si>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</si>
  <si>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</si>
  <si>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</si>
  <si>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</si>
  <si>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</si>
  <si>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</si>
  <si>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</si>
  <si>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</si>
  <si>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</si>
  <si>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</si>
  <si>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</si>
  <si>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</si>
  <si>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</si>
  <si>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</si>
  <si>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</si>
  <si>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</si>
  <si>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</si>
  <si>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</si>
  <si>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</si>
  <si>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</si>
  <si>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</si>
  <si>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</si>
  <si>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</si>
  <si>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</si>
  <si>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</si>
  <si>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</si>
  <si>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</si>
  <si>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</si>
  <si>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</si>
  <si>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</si>
  <si>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</si>
  <si>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</si>
  <si>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</si>
  <si>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</si>
  <si>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</si>
  <si>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</si>
  <si>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</si>
  <si>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</si>
  <si>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</si>
  <si>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</si>
  <si>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</si>
  <si>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</si>
  <si>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</si>
  <si>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</si>
  <si>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</si>
  <si>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</si>
  <si>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</si>
  <si>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</si>
  <si>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</si>
  <si>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</si>
  <si>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</si>
  <si>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</si>
  <si>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</si>
  <si>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</si>
  <si>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</si>
  <si>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</si>
  <si>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</si>
  <si>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</si>
  <si>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</si>
  <si>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</si>
  <si>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</si>
  <si>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</si>
  <si>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</si>
  <si>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</si>
  <si>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</si>
  <si>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</si>
  <si>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</si>
  <si>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</si>
  <si>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</si>
  <si>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</si>
  <si>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</si>
  <si>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</si>
  <si>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</si>
  <si>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</si>
  <si>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</si>
  <si>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</si>
  <si>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</si>
  <si>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</si>
  <si>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</si>
  <si>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</si>
  <si>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</si>
  <si>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</si>
  <si>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</si>
  <si>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</si>
  <si>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</si>
  <si>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</si>
  <si>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</si>
  <si>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</si>
  <si>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</si>
  <si>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</si>
  <si>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</si>
  <si>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</si>
  <si>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</si>
  <si>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</si>
  <si>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</si>
  <si>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</si>
  <si>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</si>
  <si>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</si>
  <si>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</si>
  <si>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</si>
  <si>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</si>
  <si>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</si>
  <si>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</si>
  <si>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</si>
  <si>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</si>
  <si>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</si>
  <si>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</si>
  <si>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</si>
  <si>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</si>
  <si>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</si>
  <si>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</si>
  <si>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</si>
  <si>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</si>
  <si>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</si>
  <si>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</si>
  <si>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</si>
  <si>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</si>
  <si>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</si>
  <si>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</si>
  <si>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</si>
  <si>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</si>
  <si>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</si>
  <si>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</si>
  <si>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</si>
  <si>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</si>
  <si>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</si>
  <si>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</si>
  <si>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</si>
  <si>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</si>
  <si>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</si>
  <si>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</si>
  <si>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</si>
  <si>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</si>
  <si>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</si>
  <si>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</si>
  <si>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</si>
  <si>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</si>
  <si>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</si>
  <si>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</si>
  <si>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</si>
  <si>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</si>
  <si>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</si>
  <si>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</si>
  <si>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</si>
  <si>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</si>
  <si>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</si>
  <si>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</si>
  <si>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</si>
  <si>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</si>
  <si>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</si>
  <si>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</si>
  <si>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</si>
  <si>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</si>
  <si>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</si>
  <si>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</si>
  <si>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</si>
  <si>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</si>
  <si>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</si>
  <si>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</si>
  <si>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</si>
  <si>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</si>
  <si>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</si>
  <si>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</si>
  <si>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</si>
  <si>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</si>
  <si>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</si>
  <si>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</si>
  <si>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</si>
  <si>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</si>
  <si>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</si>
  <si>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</si>
  <si>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</si>
  <si>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</si>
  <si>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</si>
  <si>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</si>
  <si>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</si>
  <si>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</si>
  <si>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</si>
  <si>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</si>
  <si>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</si>
  <si>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</si>
  <si>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</si>
  <si>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</si>
  <si>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</si>
  <si>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</si>
  <si>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</si>
  <si>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</si>
  <si>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</si>
  <si>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</si>
  <si>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</si>
  <si>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</si>
  <si>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</si>
  <si>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</si>
  <si>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</si>
  <si>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</si>
  <si>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</si>
  <si>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</si>
  <si>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</si>
  <si>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</si>
  <si>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</si>
  <si>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</si>
  <si>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</si>
  <si>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</si>
  <si>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</si>
  <si>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</si>
  <si>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</si>
  <si>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Zalaegerszeg, 2008.06.06</t>
  </si>
  <si>
    <t>Borbás Józsefné</t>
  </si>
  <si>
    <t>Csertán János bv. Hadnagy</t>
  </si>
  <si>
    <t>129-3101</t>
  </si>
  <si>
    <t>Zalaegerszeg, 2008.06.20</t>
  </si>
  <si>
    <t>Zalaegerszeg, 2008.06.25</t>
  </si>
  <si>
    <t>Zalaegerszeg, 2008.07.16.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</si>
</sst>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0" fontId="0" fillId="0" borderId="0" xfId="62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3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8" t="s">
        <v>202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4" spans="1:15" ht="12.75">
      <c r="A4" s="169" t="s">
        <v>207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7" spans="1:15" ht="12.75" customHeight="1">
      <c r="A7" s="169" t="s">
        <v>204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2.7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.7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1" spans="1:15" ht="12.75">
      <c r="A11" s="168" t="s">
        <v>203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</row>
    <row r="13" spans="1:15" ht="12.75" customHeight="1">
      <c r="A13" s="169" t="s">
        <v>206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ht="12.7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ht="12.7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7" spans="1:15" ht="12.75" customHeight="1">
      <c r="A17" s="169" t="s">
        <v>205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2.7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12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17" right="0.31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I5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53" sqref="O5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210</v>
      </c>
      <c r="L2" s="180"/>
    </row>
    <row r="3" spans="1:12" ht="12.75">
      <c r="A3" s="3"/>
      <c r="H3" s="4"/>
      <c r="I3" s="4"/>
      <c r="J3" s="5" t="s">
        <v>77</v>
      </c>
      <c r="K3" s="179" t="s">
        <v>211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90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350400</v>
      </c>
      <c r="D23" s="41"/>
      <c r="E23" s="41"/>
      <c r="F23" s="41"/>
      <c r="G23" s="41"/>
      <c r="H23" s="41">
        <v>15080</v>
      </c>
      <c r="I23" s="41"/>
      <c r="J23" s="41">
        <v>29200</v>
      </c>
      <c r="K23" s="42">
        <f t="shared" si="0"/>
        <v>394680</v>
      </c>
      <c r="L23" s="41">
        <v>122746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>
        <v>0</v>
      </c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141600</v>
      </c>
      <c r="D25" s="41"/>
      <c r="E25" s="41"/>
      <c r="F25" s="41"/>
      <c r="G25" s="41">
        <v>15000</v>
      </c>
      <c r="H25" s="41"/>
      <c r="I25" s="41"/>
      <c r="J25" s="41">
        <v>11800</v>
      </c>
      <c r="K25" s="42">
        <f t="shared" si="0"/>
        <v>168400</v>
      </c>
      <c r="L25" s="41"/>
      <c r="M25" s="41">
        <v>1</v>
      </c>
      <c r="N25" s="41">
        <v>1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>
        <v>0</v>
      </c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304900</v>
      </c>
      <c r="D27" s="41"/>
      <c r="E27" s="41"/>
      <c r="F27" s="41"/>
      <c r="G27" s="41">
        <v>40000</v>
      </c>
      <c r="H27" s="41"/>
      <c r="I27" s="41"/>
      <c r="J27" s="41">
        <v>25408</v>
      </c>
      <c r="K27" s="42">
        <f t="shared" si="0"/>
        <v>370308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>
        <v>598200</v>
      </c>
      <c r="D28" s="41"/>
      <c r="E28" s="41"/>
      <c r="F28" s="41"/>
      <c r="G28" s="41">
        <v>40000</v>
      </c>
      <c r="H28" s="41"/>
      <c r="I28" s="41"/>
      <c r="J28" s="41">
        <v>49850</v>
      </c>
      <c r="K28" s="42">
        <f t="shared" si="0"/>
        <v>688050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1395100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15080</v>
      </c>
      <c r="I32" s="45">
        <f t="shared" si="1"/>
        <v>0</v>
      </c>
      <c r="J32" s="45">
        <f t="shared" si="1"/>
        <v>116258</v>
      </c>
      <c r="K32" s="42">
        <f t="shared" si="0"/>
        <v>1621438</v>
      </c>
      <c r="L32" s="45">
        <f>SUM(L12:L31)</f>
        <v>122746</v>
      </c>
      <c r="M32" s="45">
        <f>SUM(M12:M31)</f>
        <v>7</v>
      </c>
      <c r="N32" s="45">
        <f>SUM(N12:N31)</f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46643</v>
      </c>
      <c r="K42" s="42">
        <f t="shared" si="0"/>
        <v>580786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>
        <v>0</v>
      </c>
    </row>
    <row r="44" spans="1:14" ht="12.75">
      <c r="A44" s="48" t="s">
        <v>61</v>
      </c>
      <c r="B44" s="40">
        <v>115</v>
      </c>
      <c r="C44" s="41">
        <v>811650</v>
      </c>
      <c r="D44" s="41">
        <v>64160</v>
      </c>
      <c r="E44" s="41">
        <v>202913</v>
      </c>
      <c r="F44" s="41"/>
      <c r="G44" s="41">
        <v>95080</v>
      </c>
      <c r="H44" s="41">
        <v>77688</v>
      </c>
      <c r="I44" s="41"/>
      <c r="J44" s="41">
        <v>97625</v>
      </c>
      <c r="K44" s="42">
        <f t="shared" si="0"/>
        <v>1349116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1325697</v>
      </c>
      <c r="D45" s="41">
        <v>140688</v>
      </c>
      <c r="E45" s="41">
        <v>315386</v>
      </c>
      <c r="F45" s="41">
        <v>52178</v>
      </c>
      <c r="G45" s="41">
        <v>52565</v>
      </c>
      <c r="H45" s="41"/>
      <c r="I45" s="41"/>
      <c r="J45" s="41">
        <v>132571</v>
      </c>
      <c r="K45" s="42">
        <f t="shared" si="0"/>
        <v>2019085</v>
      </c>
      <c r="L45" s="41"/>
      <c r="M45" s="41">
        <v>7</v>
      </c>
      <c r="N45" s="41">
        <v>10</v>
      </c>
    </row>
    <row r="46" spans="1:14" ht="12.75">
      <c r="A46" s="48" t="s">
        <v>63</v>
      </c>
      <c r="B46" s="40">
        <v>120</v>
      </c>
      <c r="C46" s="41">
        <v>7128164</v>
      </c>
      <c r="D46" s="41">
        <v>960077</v>
      </c>
      <c r="E46" s="41">
        <v>1069233</v>
      </c>
      <c r="F46" s="41">
        <v>23190</v>
      </c>
      <c r="G46" s="41">
        <v>1634450</v>
      </c>
      <c r="H46" s="41">
        <v>120978</v>
      </c>
      <c r="I46" s="41"/>
      <c r="J46" s="41">
        <v>819139</v>
      </c>
      <c r="K46" s="42">
        <f t="shared" si="0"/>
        <v>11755231</v>
      </c>
      <c r="L46" s="41">
        <v>1249027</v>
      </c>
      <c r="M46" s="41">
        <v>61</v>
      </c>
      <c r="N46" s="41">
        <v>63</v>
      </c>
    </row>
    <row r="47" spans="1:14" ht="12.75">
      <c r="A47" s="44" t="s">
        <v>74</v>
      </c>
      <c r="B47" s="45">
        <v>121</v>
      </c>
      <c r="C47" s="45">
        <f>SUM(C40:C46)</f>
        <v>9574711</v>
      </c>
      <c r="D47" s="45">
        <f aca="true" t="shared" si="3" ref="D47:J47">SUM(D40:D46)</f>
        <v>1197391</v>
      </c>
      <c r="E47" s="45">
        <f t="shared" si="3"/>
        <v>1680292</v>
      </c>
      <c r="F47" s="45">
        <f t="shared" si="3"/>
        <v>75368</v>
      </c>
      <c r="G47" s="45">
        <f t="shared" si="3"/>
        <v>1881812</v>
      </c>
      <c r="H47" s="45">
        <f t="shared" si="3"/>
        <v>198666</v>
      </c>
      <c r="I47" s="45">
        <f t="shared" si="3"/>
        <v>0</v>
      </c>
      <c r="J47" s="45">
        <f t="shared" si="3"/>
        <v>1095978</v>
      </c>
      <c r="K47" s="42">
        <f t="shared" si="0"/>
        <v>15704218</v>
      </c>
      <c r="L47" s="45">
        <f>SUM(L40:L46)</f>
        <v>1249027</v>
      </c>
      <c r="M47" s="45">
        <f>SUM(M40:M46)</f>
        <v>72</v>
      </c>
      <c r="N47" s="45">
        <f>SUM(N40:N46)</f>
        <v>77</v>
      </c>
    </row>
    <row r="48" spans="1:14" ht="12.75">
      <c r="A48" s="44" t="s">
        <v>119</v>
      </c>
      <c r="B48" s="45">
        <v>152</v>
      </c>
      <c r="C48" s="45">
        <f>C32+C39+C47</f>
        <v>10969811</v>
      </c>
      <c r="D48" s="45">
        <f aca="true" t="shared" si="4" ref="D48:J48">D32+D39+D47</f>
        <v>1197391</v>
      </c>
      <c r="E48" s="45">
        <f t="shared" si="4"/>
        <v>1680292</v>
      </c>
      <c r="F48" s="45">
        <f t="shared" si="4"/>
        <v>75368</v>
      </c>
      <c r="G48" s="45">
        <f t="shared" si="4"/>
        <v>1976812</v>
      </c>
      <c r="H48" s="45">
        <f t="shared" si="4"/>
        <v>213746</v>
      </c>
      <c r="I48" s="45">
        <f t="shared" si="4"/>
        <v>0</v>
      </c>
      <c r="J48" s="45">
        <f t="shared" si="4"/>
        <v>1212236</v>
      </c>
      <c r="K48" s="42">
        <f t="shared" si="0"/>
        <v>17325656</v>
      </c>
      <c r="L48" s="45">
        <f>L32+L39+L47</f>
        <v>1371773</v>
      </c>
      <c r="M48" s="45">
        <f>M32+M39+M47</f>
        <v>79</v>
      </c>
      <c r="N48" s="45">
        <f>N32+N39+N47</f>
        <v>85</v>
      </c>
    </row>
    <row r="49" spans="1:14" ht="12.75">
      <c r="A49" s="44" t="s">
        <v>51</v>
      </c>
      <c r="B49" s="45">
        <v>158</v>
      </c>
      <c r="C49" s="49">
        <v>331300</v>
      </c>
      <c r="D49" s="49"/>
      <c r="E49" s="49"/>
      <c r="F49" s="49"/>
      <c r="G49" s="49">
        <v>20000</v>
      </c>
      <c r="H49" s="49"/>
      <c r="I49" s="49"/>
      <c r="J49" s="49">
        <v>27608</v>
      </c>
      <c r="K49" s="42">
        <f t="shared" si="0"/>
        <v>378908</v>
      </c>
      <c r="L49" s="49">
        <v>10193</v>
      </c>
      <c r="M49" s="49">
        <v>2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11301111</v>
      </c>
      <c r="D50" s="45">
        <f aca="true" t="shared" si="5" ref="D50:J50">D48+D49</f>
        <v>1197391</v>
      </c>
      <c r="E50" s="45">
        <f t="shared" si="5"/>
        <v>1680292</v>
      </c>
      <c r="F50" s="45">
        <f t="shared" si="5"/>
        <v>75368</v>
      </c>
      <c r="G50" s="45">
        <f t="shared" si="5"/>
        <v>1996812</v>
      </c>
      <c r="H50" s="45">
        <f t="shared" si="5"/>
        <v>213746</v>
      </c>
      <c r="I50" s="45">
        <f t="shared" si="5"/>
        <v>0</v>
      </c>
      <c r="J50" s="45">
        <f t="shared" si="5"/>
        <v>1239844</v>
      </c>
      <c r="K50" s="42">
        <f t="shared" si="0"/>
        <v>17704564</v>
      </c>
      <c r="L50" s="45">
        <f>L48+L49</f>
        <v>1381966</v>
      </c>
      <c r="M50" s="45">
        <f>M48+M49</f>
        <v>81</v>
      </c>
      <c r="N50" s="45">
        <f>N48+N49</f>
        <v>86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F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50" sqref="J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J2" s="5" t="s">
        <v>0</v>
      </c>
      <c r="K2" s="179" t="s">
        <v>210</v>
      </c>
      <c r="L2" s="180"/>
    </row>
    <row r="3" spans="1:12" ht="12.75">
      <c r="A3" s="3"/>
      <c r="J3" s="5" t="s">
        <v>77</v>
      </c>
      <c r="K3" s="179" t="s">
        <v>211</v>
      </c>
      <c r="L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167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150055</v>
      </c>
      <c r="D23" s="41"/>
      <c r="E23" s="41">
        <v>15522</v>
      </c>
      <c r="F23" s="41">
        <v>5850</v>
      </c>
      <c r="G23" s="41"/>
      <c r="H23" s="41"/>
      <c r="I23" s="41"/>
      <c r="J23" s="42">
        <f t="shared" si="0"/>
        <v>171427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48836</v>
      </c>
      <c r="D25" s="41"/>
      <c r="E25" s="41">
        <v>5052</v>
      </c>
      <c r="F25" s="41">
        <v>1950</v>
      </c>
      <c r="G25" s="41"/>
      <c r="H25" s="41"/>
      <c r="I25" s="41"/>
      <c r="J25" s="42">
        <f t="shared" si="0"/>
        <v>55838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107390</v>
      </c>
      <c r="D27" s="41"/>
      <c r="E27" s="41">
        <v>11109</v>
      </c>
      <c r="F27" s="41">
        <v>1950</v>
      </c>
      <c r="G27" s="41"/>
      <c r="H27" s="41"/>
      <c r="I27" s="41"/>
      <c r="J27" s="42">
        <f t="shared" si="0"/>
        <v>120449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199534</v>
      </c>
      <c r="D28" s="41"/>
      <c r="E28" s="41">
        <v>20641</v>
      </c>
      <c r="F28" s="41">
        <v>3900</v>
      </c>
      <c r="G28" s="41"/>
      <c r="H28" s="41"/>
      <c r="I28" s="41"/>
      <c r="J28" s="42">
        <f t="shared" si="0"/>
        <v>224075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505815</v>
      </c>
      <c r="D32" s="45">
        <f>SUM(D12:D31)</f>
        <v>0</v>
      </c>
      <c r="E32" s="45">
        <f t="shared" si="1"/>
        <v>52324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571789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171491</v>
      </c>
      <c r="D42" s="41"/>
      <c r="E42" s="41">
        <v>17740</v>
      </c>
      <c r="F42" s="41">
        <v>1950</v>
      </c>
      <c r="G42" s="41"/>
      <c r="H42" s="41"/>
      <c r="I42" s="41"/>
      <c r="J42" s="42">
        <f t="shared" si="0"/>
        <v>191181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391241</v>
      </c>
      <c r="D44" s="41"/>
      <c r="E44" s="41">
        <v>40473</v>
      </c>
      <c r="F44" s="41">
        <v>5005</v>
      </c>
      <c r="G44" s="41"/>
      <c r="H44" s="41"/>
      <c r="I44" s="41"/>
      <c r="J44" s="42">
        <f t="shared" si="0"/>
        <v>436719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585537</v>
      </c>
      <c r="D45" s="41"/>
      <c r="E45" s="41">
        <v>60574</v>
      </c>
      <c r="F45" s="41">
        <v>13130</v>
      </c>
      <c r="G45" s="41"/>
      <c r="H45" s="41"/>
      <c r="I45" s="41"/>
      <c r="J45" s="42">
        <f t="shared" si="0"/>
        <v>659241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3780729</v>
      </c>
      <c r="D46" s="41"/>
      <c r="E46" s="41">
        <v>391107</v>
      </c>
      <c r="F46" s="41">
        <v>104694</v>
      </c>
      <c r="G46" s="41"/>
      <c r="H46" s="41"/>
      <c r="I46" s="41"/>
      <c r="J46" s="42">
        <f t="shared" si="0"/>
        <v>4276530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4928998</v>
      </c>
      <c r="D47" s="45">
        <f>SUM(D40:D46)</f>
        <v>0</v>
      </c>
      <c r="E47" s="45">
        <f t="shared" si="3"/>
        <v>509894</v>
      </c>
      <c r="F47" s="45">
        <f t="shared" si="3"/>
        <v>124779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5563671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5434813</v>
      </c>
      <c r="D48" s="45">
        <f>D32+D39+D47</f>
        <v>0</v>
      </c>
      <c r="E48" s="45">
        <f t="shared" si="4"/>
        <v>562218</v>
      </c>
      <c r="F48" s="45">
        <f t="shared" si="4"/>
        <v>138429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6135460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>
        <v>112841</v>
      </c>
      <c r="D49" s="49"/>
      <c r="E49" s="49">
        <v>11673</v>
      </c>
      <c r="F49" s="49">
        <v>2925</v>
      </c>
      <c r="G49" s="49"/>
      <c r="H49" s="49"/>
      <c r="I49" s="49"/>
      <c r="J49" s="42">
        <f t="shared" si="0"/>
        <v>127439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5547654</v>
      </c>
      <c r="D50" s="45">
        <f>D48+D49</f>
        <v>0</v>
      </c>
      <c r="E50" s="45">
        <f t="shared" si="5"/>
        <v>573891</v>
      </c>
      <c r="F50" s="45">
        <f t="shared" si="5"/>
        <v>141354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6262899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B60:D60"/>
    <mergeCell ref="J61:K61"/>
    <mergeCell ref="J62:K62"/>
    <mergeCell ref="K2:L2"/>
    <mergeCell ref="K3:L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J5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60" sqref="B60:D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210</v>
      </c>
      <c r="L2" s="180"/>
    </row>
    <row r="3" spans="1:12" ht="12.75">
      <c r="A3" s="3"/>
      <c r="H3" s="4"/>
      <c r="I3" s="4"/>
      <c r="J3" s="5" t="s">
        <v>77</v>
      </c>
      <c r="K3" s="179" t="s">
        <v>211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91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350400</v>
      </c>
      <c r="D23" s="41"/>
      <c r="E23" s="41"/>
      <c r="F23" s="41"/>
      <c r="G23" s="41"/>
      <c r="H23" s="41">
        <v>15080</v>
      </c>
      <c r="I23" s="41"/>
      <c r="J23" s="41">
        <v>29200</v>
      </c>
      <c r="K23" s="42">
        <f t="shared" si="0"/>
        <v>394680</v>
      </c>
      <c r="L23" s="41">
        <v>34235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141600</v>
      </c>
      <c r="D25" s="41"/>
      <c r="E25" s="41"/>
      <c r="F25" s="41"/>
      <c r="G25" s="41">
        <v>15000</v>
      </c>
      <c r="H25" s="41"/>
      <c r="I25" s="41"/>
      <c r="J25" s="41">
        <v>11800</v>
      </c>
      <c r="K25" s="42">
        <f t="shared" si="0"/>
        <v>168400</v>
      </c>
      <c r="L25" s="41"/>
      <c r="M25" s="41">
        <v>1</v>
      </c>
      <c r="N25" s="41">
        <v>1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304900</v>
      </c>
      <c r="D27" s="41"/>
      <c r="E27" s="41"/>
      <c r="F27" s="41"/>
      <c r="G27" s="41">
        <v>40000</v>
      </c>
      <c r="H27" s="41"/>
      <c r="I27" s="41"/>
      <c r="J27" s="41">
        <v>25408</v>
      </c>
      <c r="K27" s="42">
        <f t="shared" si="0"/>
        <v>370308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>
        <v>598200</v>
      </c>
      <c r="D28" s="41"/>
      <c r="E28" s="41"/>
      <c r="F28" s="41"/>
      <c r="G28" s="41">
        <v>40000</v>
      </c>
      <c r="H28" s="41"/>
      <c r="I28" s="41"/>
      <c r="J28" s="41">
        <v>49850</v>
      </c>
      <c r="K28" s="42">
        <f t="shared" si="0"/>
        <v>688050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1395100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15080</v>
      </c>
      <c r="I32" s="45">
        <f t="shared" si="1"/>
        <v>0</v>
      </c>
      <c r="J32" s="45">
        <f t="shared" si="1"/>
        <v>116258</v>
      </c>
      <c r="K32" s="42">
        <f t="shared" si="0"/>
        <v>1621438</v>
      </c>
      <c r="L32" s="45">
        <f>SUM(L12:L31)</f>
        <v>34235</v>
      </c>
      <c r="M32" s="45">
        <f>SUM(M12:M31)</f>
        <v>7</v>
      </c>
      <c r="N32" s="45">
        <f>SUM(N12:N31)</f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>
        <v>0</v>
      </c>
    </row>
    <row r="44" spans="1:14" ht="12.75">
      <c r="A44" s="48" t="s">
        <v>61</v>
      </c>
      <c r="B44" s="40">
        <v>115</v>
      </c>
      <c r="C44" s="41">
        <v>811650</v>
      </c>
      <c r="D44" s="41">
        <v>64160</v>
      </c>
      <c r="E44" s="41">
        <v>202913</v>
      </c>
      <c r="F44" s="41"/>
      <c r="G44" s="41">
        <v>92761</v>
      </c>
      <c r="H44" s="41">
        <v>67638</v>
      </c>
      <c r="I44" s="41"/>
      <c r="J44" s="41">
        <v>97625</v>
      </c>
      <c r="K44" s="42">
        <f t="shared" si="0"/>
        <v>1336747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1381739</v>
      </c>
      <c r="D45" s="41">
        <v>140688</v>
      </c>
      <c r="E45" s="41">
        <v>332199</v>
      </c>
      <c r="F45" s="41">
        <v>52178</v>
      </c>
      <c r="G45" s="41">
        <v>50196</v>
      </c>
      <c r="H45" s="41"/>
      <c r="I45" s="41"/>
      <c r="J45" s="41">
        <v>159707</v>
      </c>
      <c r="K45" s="42">
        <f t="shared" si="0"/>
        <v>2116707</v>
      </c>
      <c r="L45" s="41">
        <v>217789</v>
      </c>
      <c r="M45" s="41">
        <v>7</v>
      </c>
      <c r="N45" s="41">
        <v>10</v>
      </c>
    </row>
    <row r="46" spans="1:14" ht="12.75">
      <c r="A46" s="48" t="s">
        <v>63</v>
      </c>
      <c r="B46" s="40">
        <v>120</v>
      </c>
      <c r="C46" s="41">
        <v>7232784</v>
      </c>
      <c r="D46" s="41">
        <v>975808</v>
      </c>
      <c r="E46" s="41">
        <v>1084926</v>
      </c>
      <c r="F46" s="41">
        <v>27055</v>
      </c>
      <c r="G46" s="41">
        <v>1481027</v>
      </c>
      <c r="H46" s="41">
        <v>-345440</v>
      </c>
      <c r="I46" s="41"/>
      <c r="J46" s="41">
        <v>829010</v>
      </c>
      <c r="K46" s="42">
        <f t="shared" si="0"/>
        <v>11285170</v>
      </c>
      <c r="L46" s="41">
        <v>1903487</v>
      </c>
      <c r="M46" s="41">
        <v>62</v>
      </c>
      <c r="N46" s="41">
        <v>63</v>
      </c>
    </row>
    <row r="47" spans="1:14" ht="12.75">
      <c r="A47" s="44" t="s">
        <v>74</v>
      </c>
      <c r="B47" s="45">
        <v>121</v>
      </c>
      <c r="C47" s="45">
        <f>SUM(C40:C46)</f>
        <v>9735373</v>
      </c>
      <c r="D47" s="45">
        <f aca="true" t="shared" si="3" ref="D47:J47">SUM(D40:D46)</f>
        <v>1213122</v>
      </c>
      <c r="E47" s="45">
        <f t="shared" si="3"/>
        <v>1712798</v>
      </c>
      <c r="F47" s="45">
        <f t="shared" si="3"/>
        <v>79233</v>
      </c>
      <c r="G47" s="45">
        <f t="shared" si="3"/>
        <v>1723701</v>
      </c>
      <c r="H47" s="45">
        <f t="shared" si="3"/>
        <v>-277802</v>
      </c>
      <c r="I47" s="45">
        <f t="shared" si="3"/>
        <v>0</v>
      </c>
      <c r="J47" s="45">
        <f t="shared" si="3"/>
        <v>1130854</v>
      </c>
      <c r="K47" s="42">
        <f t="shared" si="0"/>
        <v>15317279</v>
      </c>
      <c r="L47" s="45">
        <f>SUM(L40:L46)</f>
        <v>2121276</v>
      </c>
      <c r="M47" s="45">
        <f>SUM(M40:M46)</f>
        <v>73</v>
      </c>
      <c r="N47" s="45">
        <f>SUM(N40:N46)</f>
        <v>77</v>
      </c>
    </row>
    <row r="48" spans="1:14" ht="12.75">
      <c r="A48" s="44" t="s">
        <v>119</v>
      </c>
      <c r="B48" s="45">
        <v>152</v>
      </c>
      <c r="C48" s="45">
        <f>C32+C39+C47</f>
        <v>11130473</v>
      </c>
      <c r="D48" s="45">
        <f aca="true" t="shared" si="4" ref="D48:J48">D32+D39+D47</f>
        <v>1213122</v>
      </c>
      <c r="E48" s="45">
        <f t="shared" si="4"/>
        <v>1712798</v>
      </c>
      <c r="F48" s="45">
        <f t="shared" si="4"/>
        <v>79233</v>
      </c>
      <c r="G48" s="45">
        <f t="shared" si="4"/>
        <v>1818701</v>
      </c>
      <c r="H48" s="45">
        <f t="shared" si="4"/>
        <v>-262722</v>
      </c>
      <c r="I48" s="45">
        <f t="shared" si="4"/>
        <v>0</v>
      </c>
      <c r="J48" s="45">
        <f t="shared" si="4"/>
        <v>1247112</v>
      </c>
      <c r="K48" s="42">
        <f t="shared" si="0"/>
        <v>16938717</v>
      </c>
      <c r="L48" s="45">
        <f>L32+L39+L47</f>
        <v>2155511</v>
      </c>
      <c r="M48" s="45">
        <f>M32+M39+M47</f>
        <v>80</v>
      </c>
      <c r="N48" s="45">
        <f>N32+N39+N47</f>
        <v>85</v>
      </c>
    </row>
    <row r="49" spans="1:14" ht="12.75">
      <c r="A49" s="44" t="s">
        <v>51</v>
      </c>
      <c r="B49" s="45">
        <v>158</v>
      </c>
      <c r="C49" s="49">
        <v>331300</v>
      </c>
      <c r="D49" s="49"/>
      <c r="E49" s="49"/>
      <c r="F49" s="49"/>
      <c r="G49" s="49">
        <v>20000</v>
      </c>
      <c r="H49" s="49"/>
      <c r="I49" s="49"/>
      <c r="J49" s="49">
        <v>27608</v>
      </c>
      <c r="K49" s="42">
        <f t="shared" si="0"/>
        <v>378908</v>
      </c>
      <c r="L49" s="49">
        <v>19153</v>
      </c>
      <c r="M49" s="49">
        <v>2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11461773</v>
      </c>
      <c r="D50" s="45">
        <f aca="true" t="shared" si="5" ref="D50:J50">D48+D49</f>
        <v>1213122</v>
      </c>
      <c r="E50" s="45">
        <f t="shared" si="5"/>
        <v>1712798</v>
      </c>
      <c r="F50" s="45">
        <f t="shared" si="5"/>
        <v>79233</v>
      </c>
      <c r="G50" s="45">
        <f t="shared" si="5"/>
        <v>1838701</v>
      </c>
      <c r="H50" s="45">
        <f t="shared" si="5"/>
        <v>-262722</v>
      </c>
      <c r="I50" s="45">
        <f t="shared" si="5"/>
        <v>0</v>
      </c>
      <c r="J50" s="45">
        <f t="shared" si="5"/>
        <v>1274720</v>
      </c>
      <c r="K50" s="42">
        <f t="shared" si="0"/>
        <v>17317625</v>
      </c>
      <c r="L50" s="45">
        <f>L48+L49</f>
        <v>2174664</v>
      </c>
      <c r="M50" s="45">
        <f>M48+M49</f>
        <v>82</v>
      </c>
      <c r="N50" s="45">
        <f>N48+N49</f>
        <v>86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23" sqref="E2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J2" s="5" t="s">
        <v>0</v>
      </c>
      <c r="K2" s="179" t="s">
        <v>210</v>
      </c>
      <c r="L2" s="180"/>
    </row>
    <row r="3" spans="1:12" ht="12.75">
      <c r="A3" s="3"/>
      <c r="J3" s="5" t="s">
        <v>77</v>
      </c>
      <c r="K3" s="179" t="s">
        <v>211</v>
      </c>
      <c r="L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168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124387</v>
      </c>
      <c r="D23" s="41"/>
      <c r="E23" s="41">
        <v>12867</v>
      </c>
      <c r="F23" s="41">
        <v>5850</v>
      </c>
      <c r="G23" s="41"/>
      <c r="H23" s="41"/>
      <c r="I23" s="41"/>
      <c r="J23" s="42">
        <f t="shared" si="0"/>
        <v>143104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48836</v>
      </c>
      <c r="D25" s="41"/>
      <c r="E25" s="41">
        <v>5052</v>
      </c>
      <c r="F25" s="41">
        <v>1950</v>
      </c>
      <c r="G25" s="41"/>
      <c r="H25" s="41"/>
      <c r="I25" s="41"/>
      <c r="J25" s="42">
        <f t="shared" si="0"/>
        <v>55838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107390</v>
      </c>
      <c r="D27" s="41"/>
      <c r="E27" s="41">
        <v>11109</v>
      </c>
      <c r="F27" s="41">
        <v>1950</v>
      </c>
      <c r="G27" s="41"/>
      <c r="H27" s="41"/>
      <c r="I27" s="41"/>
      <c r="J27" s="42">
        <f t="shared" si="0"/>
        <v>120449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199534</v>
      </c>
      <c r="D28" s="41"/>
      <c r="E28" s="41">
        <v>20641</v>
      </c>
      <c r="F28" s="41">
        <v>3900</v>
      </c>
      <c r="G28" s="41"/>
      <c r="H28" s="41"/>
      <c r="I28" s="41"/>
      <c r="J28" s="42">
        <f t="shared" si="0"/>
        <v>224075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480147</v>
      </c>
      <c r="D32" s="45">
        <f>SUM(D12:D31)</f>
        <v>0</v>
      </c>
      <c r="E32" s="45">
        <f t="shared" si="1"/>
        <v>49669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543466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170479</v>
      </c>
      <c r="D42" s="41"/>
      <c r="E42" s="41">
        <v>17635</v>
      </c>
      <c r="F42" s="41">
        <v>1950</v>
      </c>
      <c r="G42" s="41"/>
      <c r="H42" s="41"/>
      <c r="I42" s="41"/>
      <c r="J42" s="42">
        <f t="shared" si="0"/>
        <v>190064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>
        <v>0</v>
      </c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387655</v>
      </c>
      <c r="D44" s="41"/>
      <c r="E44" s="41">
        <v>40102</v>
      </c>
      <c r="F44" s="41">
        <v>4225</v>
      </c>
      <c r="G44" s="41"/>
      <c r="H44" s="41"/>
      <c r="I44" s="41"/>
      <c r="J44" s="42">
        <f t="shared" si="0"/>
        <v>431982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677005</v>
      </c>
      <c r="D45" s="41"/>
      <c r="E45" s="41">
        <v>70037</v>
      </c>
      <c r="F45" s="41">
        <v>11960</v>
      </c>
      <c r="G45" s="41"/>
      <c r="H45" s="41"/>
      <c r="I45" s="41"/>
      <c r="J45" s="42">
        <f t="shared" si="0"/>
        <v>759002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3835320</v>
      </c>
      <c r="D46" s="41"/>
      <c r="E46" s="41">
        <v>411110</v>
      </c>
      <c r="F46" s="41">
        <v>110825</v>
      </c>
      <c r="G46" s="41"/>
      <c r="H46" s="41"/>
      <c r="I46" s="41"/>
      <c r="J46" s="42">
        <f t="shared" si="0"/>
        <v>4357255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5070459</v>
      </c>
      <c r="D47" s="45">
        <f>SUM(D40:D46)</f>
        <v>0</v>
      </c>
      <c r="E47" s="45">
        <f t="shared" si="3"/>
        <v>538884</v>
      </c>
      <c r="F47" s="45">
        <f t="shared" si="3"/>
        <v>128960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5738303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5550606</v>
      </c>
      <c r="D48" s="45">
        <f>D32+D39+D47</f>
        <v>0</v>
      </c>
      <c r="E48" s="45">
        <f t="shared" si="4"/>
        <v>588553</v>
      </c>
      <c r="F48" s="45">
        <f t="shared" si="4"/>
        <v>142610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6281769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>
        <v>115440</v>
      </c>
      <c r="D49" s="49"/>
      <c r="E49" s="49">
        <v>11942</v>
      </c>
      <c r="F49" s="49">
        <v>2925</v>
      </c>
      <c r="G49" s="49"/>
      <c r="H49" s="49"/>
      <c r="I49" s="49"/>
      <c r="J49" s="42">
        <f t="shared" si="0"/>
        <v>130307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5666046</v>
      </c>
      <c r="D50" s="45">
        <f>D48+D49</f>
        <v>0</v>
      </c>
      <c r="E50" s="45">
        <f t="shared" si="5"/>
        <v>600495</v>
      </c>
      <c r="F50" s="45">
        <f t="shared" si="5"/>
        <v>145535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6412076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B60:D60"/>
    <mergeCell ref="J61:K61"/>
    <mergeCell ref="J62:K62"/>
    <mergeCell ref="K2:L2"/>
    <mergeCell ref="K3:L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E5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2" sqref="K2:L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210</v>
      </c>
      <c r="L2" s="180"/>
    </row>
    <row r="3" spans="1:12" ht="12.75">
      <c r="A3" s="3"/>
      <c r="H3" s="4"/>
      <c r="I3" s="4"/>
      <c r="J3" s="5" t="s">
        <v>77</v>
      </c>
      <c r="K3" s="179" t="s">
        <v>211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92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350400</v>
      </c>
      <c r="D23" s="41"/>
      <c r="E23" s="41"/>
      <c r="F23" s="41"/>
      <c r="G23" s="41"/>
      <c r="H23" s="41">
        <v>15080</v>
      </c>
      <c r="I23" s="41"/>
      <c r="J23" s="41">
        <v>29200</v>
      </c>
      <c r="K23" s="42">
        <f t="shared" si="0"/>
        <v>394680</v>
      </c>
      <c r="L23" s="41">
        <v>19012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141600</v>
      </c>
      <c r="D25" s="41"/>
      <c r="E25" s="41"/>
      <c r="F25" s="41"/>
      <c r="G25" s="41">
        <v>15000</v>
      </c>
      <c r="H25" s="41"/>
      <c r="I25" s="41"/>
      <c r="J25" s="41">
        <v>11800</v>
      </c>
      <c r="K25" s="42">
        <f t="shared" si="0"/>
        <v>168400</v>
      </c>
      <c r="L25" s="41"/>
      <c r="M25" s="41">
        <v>1</v>
      </c>
      <c r="N25" s="41">
        <v>1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304900</v>
      </c>
      <c r="D27" s="41"/>
      <c r="E27" s="41"/>
      <c r="F27" s="41"/>
      <c r="G27" s="41">
        <v>40000</v>
      </c>
      <c r="H27" s="41"/>
      <c r="I27" s="41"/>
      <c r="J27" s="41">
        <v>25408</v>
      </c>
      <c r="K27" s="42">
        <f t="shared" si="0"/>
        <v>370308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>
        <v>598200</v>
      </c>
      <c r="D28" s="41"/>
      <c r="E28" s="41"/>
      <c r="F28" s="41"/>
      <c r="G28" s="41">
        <v>40000</v>
      </c>
      <c r="H28" s="41"/>
      <c r="I28" s="41"/>
      <c r="J28" s="41">
        <v>49850</v>
      </c>
      <c r="K28" s="42">
        <f t="shared" si="0"/>
        <v>688050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1395100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15080</v>
      </c>
      <c r="I32" s="45">
        <f t="shared" si="1"/>
        <v>0</v>
      </c>
      <c r="J32" s="45">
        <f t="shared" si="1"/>
        <v>116258</v>
      </c>
      <c r="K32" s="42">
        <f t="shared" si="0"/>
        <v>1621438</v>
      </c>
      <c r="L32" s="45">
        <f>SUM(L12:L31)</f>
        <v>19012</v>
      </c>
      <c r="M32" s="45">
        <f>SUM(M12:M31)</f>
        <v>7</v>
      </c>
      <c r="N32" s="45">
        <f>SUM(N12:N31)</f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0</v>
      </c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0</v>
      </c>
      <c r="D43" s="41">
        <v>0</v>
      </c>
      <c r="E43" s="41">
        <v>0</v>
      </c>
      <c r="F43" s="41">
        <v>0</v>
      </c>
      <c r="G43" s="41"/>
      <c r="H43" s="41"/>
      <c r="I43" s="41"/>
      <c r="J43" s="41">
        <v>0</v>
      </c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811650</v>
      </c>
      <c r="D44" s="41">
        <v>64160</v>
      </c>
      <c r="E44" s="41">
        <v>202913</v>
      </c>
      <c r="F44" s="41">
        <v>0</v>
      </c>
      <c r="G44" s="41">
        <v>92761</v>
      </c>
      <c r="H44" s="41">
        <v>72663</v>
      </c>
      <c r="I44" s="41"/>
      <c r="J44" s="41">
        <v>97625</v>
      </c>
      <c r="K44" s="42">
        <f t="shared" si="0"/>
        <v>1341772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1381739</v>
      </c>
      <c r="D45" s="41">
        <v>140688</v>
      </c>
      <c r="E45" s="41">
        <v>332199</v>
      </c>
      <c r="F45" s="41">
        <v>52178</v>
      </c>
      <c r="G45" s="41">
        <v>60293</v>
      </c>
      <c r="H45" s="41"/>
      <c r="I45" s="41"/>
      <c r="J45" s="41">
        <v>159707</v>
      </c>
      <c r="K45" s="42">
        <f>SUM(C45:J45)</f>
        <v>2126804</v>
      </c>
      <c r="L45" s="41">
        <v>9725</v>
      </c>
      <c r="M45" s="41">
        <v>7</v>
      </c>
      <c r="N45" s="41">
        <v>10</v>
      </c>
    </row>
    <row r="46" spans="1:14" ht="12.75">
      <c r="A46" s="48" t="s">
        <v>63</v>
      </c>
      <c r="B46" s="40">
        <v>120</v>
      </c>
      <c r="C46" s="41">
        <v>7288838</v>
      </c>
      <c r="D46" s="41">
        <v>980177</v>
      </c>
      <c r="E46" s="41">
        <v>1093334</v>
      </c>
      <c r="F46" s="41">
        <v>27055</v>
      </c>
      <c r="G46" s="41">
        <v>1439422</v>
      </c>
      <c r="H46" s="41">
        <v>125230</v>
      </c>
      <c r="I46" s="41"/>
      <c r="J46" s="41">
        <v>829010</v>
      </c>
      <c r="K46" s="42">
        <f t="shared" si="0"/>
        <v>11783066</v>
      </c>
      <c r="L46" s="41">
        <v>89238</v>
      </c>
      <c r="M46" s="41">
        <v>62</v>
      </c>
      <c r="N46" s="41">
        <v>63</v>
      </c>
    </row>
    <row r="47" spans="1:14" ht="12.75">
      <c r="A47" s="44" t="s">
        <v>74</v>
      </c>
      <c r="B47" s="45">
        <v>121</v>
      </c>
      <c r="C47" s="45">
        <f>SUM(C40:C46)</f>
        <v>9791427</v>
      </c>
      <c r="D47" s="45">
        <f aca="true" t="shared" si="3" ref="D47:J47">SUM(D40:D46)</f>
        <v>1217491</v>
      </c>
      <c r="E47" s="45">
        <f t="shared" si="3"/>
        <v>1721206</v>
      </c>
      <c r="F47" s="45">
        <f t="shared" si="3"/>
        <v>79233</v>
      </c>
      <c r="G47" s="45">
        <f t="shared" si="3"/>
        <v>1692193</v>
      </c>
      <c r="H47" s="45">
        <f t="shared" si="3"/>
        <v>197893</v>
      </c>
      <c r="I47" s="45">
        <f t="shared" si="3"/>
        <v>0</v>
      </c>
      <c r="J47" s="45">
        <f t="shared" si="3"/>
        <v>1130854</v>
      </c>
      <c r="K47" s="42">
        <f t="shared" si="0"/>
        <v>15830297</v>
      </c>
      <c r="L47" s="45">
        <f>SUM(L40:L46)</f>
        <v>98963</v>
      </c>
      <c r="M47" s="45">
        <f>SUM(M40:M46)</f>
        <v>73</v>
      </c>
      <c r="N47" s="45">
        <f>SUM(N40:N46)</f>
        <v>77</v>
      </c>
    </row>
    <row r="48" spans="1:14" ht="12.75">
      <c r="A48" s="44" t="s">
        <v>119</v>
      </c>
      <c r="B48" s="45">
        <v>152</v>
      </c>
      <c r="C48" s="45">
        <f>C32+C39+C47</f>
        <v>11186527</v>
      </c>
      <c r="D48" s="45">
        <f aca="true" t="shared" si="4" ref="D48:J48">D32+D39+D47</f>
        <v>1217491</v>
      </c>
      <c r="E48" s="45">
        <f t="shared" si="4"/>
        <v>1721206</v>
      </c>
      <c r="F48" s="45">
        <f t="shared" si="4"/>
        <v>79233</v>
      </c>
      <c r="G48" s="45">
        <f t="shared" si="4"/>
        <v>1787193</v>
      </c>
      <c r="H48" s="45">
        <f t="shared" si="4"/>
        <v>212973</v>
      </c>
      <c r="I48" s="45">
        <f t="shared" si="4"/>
        <v>0</v>
      </c>
      <c r="J48" s="45">
        <f t="shared" si="4"/>
        <v>1247112</v>
      </c>
      <c r="K48" s="42">
        <f t="shared" si="0"/>
        <v>17451735</v>
      </c>
      <c r="L48" s="45">
        <f>L32+L39+L47</f>
        <v>117975</v>
      </c>
      <c r="M48" s="45">
        <f>M32+M39+M47</f>
        <v>80</v>
      </c>
      <c r="N48" s="45">
        <f>N32+N39+N47</f>
        <v>85</v>
      </c>
    </row>
    <row r="49" spans="1:14" ht="12.75">
      <c r="A49" s="44" t="s">
        <v>51</v>
      </c>
      <c r="B49" s="45">
        <v>158</v>
      </c>
      <c r="C49" s="49">
        <v>247300</v>
      </c>
      <c r="D49" s="49">
        <v>84000</v>
      </c>
      <c r="E49" s="49"/>
      <c r="F49" s="49"/>
      <c r="G49" s="49">
        <v>20000</v>
      </c>
      <c r="H49" s="49"/>
      <c r="I49" s="49"/>
      <c r="J49" s="49">
        <v>27608</v>
      </c>
      <c r="K49" s="42">
        <f t="shared" si="0"/>
        <v>378908</v>
      </c>
      <c r="L49" s="49">
        <v>6371</v>
      </c>
      <c r="M49" s="49">
        <v>2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11433827</v>
      </c>
      <c r="D50" s="45">
        <f aca="true" t="shared" si="5" ref="D50:J50">D48+D49</f>
        <v>1301491</v>
      </c>
      <c r="E50" s="45">
        <f t="shared" si="5"/>
        <v>1721206</v>
      </c>
      <c r="F50" s="45">
        <f t="shared" si="5"/>
        <v>79233</v>
      </c>
      <c r="G50" s="45">
        <f t="shared" si="5"/>
        <v>1807193</v>
      </c>
      <c r="H50" s="45">
        <f t="shared" si="5"/>
        <v>212973</v>
      </c>
      <c r="I50" s="45">
        <f t="shared" si="5"/>
        <v>0</v>
      </c>
      <c r="J50" s="45">
        <f t="shared" si="5"/>
        <v>1274720</v>
      </c>
      <c r="K50" s="42">
        <f t="shared" si="0"/>
        <v>17830643</v>
      </c>
      <c r="L50" s="45">
        <f>L48+L49</f>
        <v>124346</v>
      </c>
      <c r="M50" s="45">
        <f>M48+M49</f>
        <v>82</v>
      </c>
      <c r="N50" s="45">
        <f>N48+N49</f>
        <v>86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213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4">
      <pane xSplit="2" ySplit="8" topLeftCell="C48" activePane="bottomRight" state="frozen"/>
      <selection pane="topLeft" activeCell="O52" sqref="O52"/>
      <selection pane="topRight" activeCell="O52" sqref="O52"/>
      <selection pane="bottomLeft" activeCell="O52" sqref="O52"/>
      <selection pane="bottomRight" activeCell="I62" sqref="I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 t="s">
        <v>210</v>
      </c>
      <c r="I2" s="180"/>
    </row>
    <row r="3" spans="1:9" ht="12.75">
      <c r="A3" s="3"/>
      <c r="G3" s="5" t="s">
        <v>77</v>
      </c>
      <c r="H3" s="179" t="s">
        <v>211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169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119971</v>
      </c>
      <c r="D23" s="41"/>
      <c r="E23" s="41">
        <v>12411</v>
      </c>
      <c r="F23" s="41">
        <v>5850</v>
      </c>
      <c r="G23" s="41"/>
      <c r="H23" s="41"/>
      <c r="I23" s="41"/>
      <c r="J23" s="42">
        <f t="shared" si="0"/>
        <v>138232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0</v>
      </c>
      <c r="D24" s="41"/>
      <c r="E24" s="41">
        <v>0</v>
      </c>
      <c r="F24" s="41">
        <v>0</v>
      </c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48836</v>
      </c>
      <c r="D25" s="41"/>
      <c r="E25" s="41">
        <v>5052</v>
      </c>
      <c r="F25" s="41">
        <v>1950</v>
      </c>
      <c r="G25" s="41"/>
      <c r="H25" s="41"/>
      <c r="I25" s="41"/>
      <c r="J25" s="42">
        <f t="shared" si="0"/>
        <v>55838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0</v>
      </c>
      <c r="D26" s="41"/>
      <c r="E26" s="41">
        <v>0</v>
      </c>
      <c r="F26" s="41">
        <v>0</v>
      </c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107390</v>
      </c>
      <c r="D27" s="41"/>
      <c r="E27" s="41">
        <v>11109</v>
      </c>
      <c r="F27" s="41">
        <v>1950</v>
      </c>
      <c r="G27" s="41"/>
      <c r="H27" s="41"/>
      <c r="I27" s="41"/>
      <c r="J27" s="42">
        <f t="shared" si="0"/>
        <v>120449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199534</v>
      </c>
      <c r="D28" s="41"/>
      <c r="E28" s="41">
        <v>20641</v>
      </c>
      <c r="F28" s="41">
        <v>3900</v>
      </c>
      <c r="G28" s="41"/>
      <c r="H28" s="41"/>
      <c r="I28" s="41"/>
      <c r="J28" s="42">
        <f t="shared" si="0"/>
        <v>224075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475731</v>
      </c>
      <c r="D32" s="45">
        <f>SUM(D12:D31)</f>
        <v>0</v>
      </c>
      <c r="E32" s="45">
        <f t="shared" si="1"/>
        <v>49213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538594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169395</v>
      </c>
      <c r="D42" s="41"/>
      <c r="E42" s="41">
        <v>17523</v>
      </c>
      <c r="F42" s="41">
        <v>1040</v>
      </c>
      <c r="G42" s="41"/>
      <c r="H42" s="41"/>
      <c r="I42" s="41"/>
      <c r="J42" s="42">
        <f t="shared" si="0"/>
        <v>187958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0</v>
      </c>
      <c r="D43" s="41"/>
      <c r="E43" s="41">
        <v>0</v>
      </c>
      <c r="F43" s="41">
        <v>0</v>
      </c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389111</v>
      </c>
      <c r="D44" s="41"/>
      <c r="E44" s="41">
        <v>40253</v>
      </c>
      <c r="F44" s="41">
        <v>4810</v>
      </c>
      <c r="G44" s="41"/>
      <c r="H44" s="41"/>
      <c r="I44" s="41"/>
      <c r="J44" s="42">
        <f t="shared" si="0"/>
        <v>434174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619596</v>
      </c>
      <c r="D45" s="41"/>
      <c r="E45" s="41">
        <v>64094</v>
      </c>
      <c r="F45" s="41">
        <v>13260</v>
      </c>
      <c r="G45" s="41"/>
      <c r="H45" s="41"/>
      <c r="I45" s="41"/>
      <c r="J45" s="42">
        <f t="shared" si="0"/>
        <v>696950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3442969</v>
      </c>
      <c r="D46" s="41"/>
      <c r="E46" s="41">
        <v>356169</v>
      </c>
      <c r="F46" s="41">
        <v>112190</v>
      </c>
      <c r="G46" s="41"/>
      <c r="H46" s="41"/>
      <c r="I46" s="41"/>
      <c r="J46" s="42">
        <f t="shared" si="0"/>
        <v>3911328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4621071</v>
      </c>
      <c r="D47" s="45">
        <f>SUM(D40:D46)</f>
        <v>0</v>
      </c>
      <c r="E47" s="45">
        <f t="shared" si="3"/>
        <v>478039</v>
      </c>
      <c r="F47" s="45">
        <f t="shared" si="3"/>
        <v>131300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5230410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5096802</v>
      </c>
      <c r="D48" s="45">
        <f>D32+D39+D47</f>
        <v>0</v>
      </c>
      <c r="E48" s="45">
        <f t="shared" si="4"/>
        <v>527252</v>
      </c>
      <c r="F48" s="45">
        <f t="shared" si="4"/>
        <v>144950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5769004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>
        <v>111733</v>
      </c>
      <c r="D49" s="49"/>
      <c r="E49" s="49">
        <v>11558</v>
      </c>
      <c r="F49" s="49">
        <v>2925</v>
      </c>
      <c r="G49" s="49"/>
      <c r="H49" s="49"/>
      <c r="I49" s="49"/>
      <c r="J49" s="42">
        <f t="shared" si="0"/>
        <v>126216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5208535</v>
      </c>
      <c r="D50" s="45">
        <f>D48+D49</f>
        <v>0</v>
      </c>
      <c r="E50" s="45">
        <f t="shared" si="5"/>
        <v>538810</v>
      </c>
      <c r="F50" s="45">
        <f t="shared" si="5"/>
        <v>147875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5895220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213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B60:D60"/>
    <mergeCell ref="J61:K61"/>
    <mergeCell ref="J62:K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tabSelected="1" zoomScale="75" zoomScaleNormal="75" zoomScalePageLayoutView="0"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C12" sqref="C1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210</v>
      </c>
      <c r="L2" s="180"/>
    </row>
    <row r="3" spans="1:12" ht="12.75">
      <c r="A3" s="3"/>
      <c r="H3" s="4"/>
      <c r="I3" s="4"/>
      <c r="J3" s="5" t="s">
        <v>77</v>
      </c>
      <c r="K3" s="179" t="s">
        <v>211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93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301000</v>
      </c>
      <c r="D23" s="41">
        <v>49400</v>
      </c>
      <c r="E23" s="41"/>
      <c r="F23" s="41"/>
      <c r="G23" s="41">
        <v>0</v>
      </c>
      <c r="H23" s="41">
        <v>15080</v>
      </c>
      <c r="I23" s="41"/>
      <c r="J23" s="41">
        <v>29200</v>
      </c>
      <c r="K23" s="42">
        <f t="shared" si="0"/>
        <v>394680</v>
      </c>
      <c r="L23" s="41">
        <v>61720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0</v>
      </c>
      <c r="D24" s="41">
        <v>0</v>
      </c>
      <c r="E24" s="41"/>
      <c r="F24" s="41"/>
      <c r="G24" s="41">
        <v>0</v>
      </c>
      <c r="H24" s="41"/>
      <c r="I24" s="41"/>
      <c r="J24" s="41">
        <v>0</v>
      </c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111600</v>
      </c>
      <c r="D25" s="41">
        <v>30000</v>
      </c>
      <c r="E25" s="41"/>
      <c r="F25" s="41"/>
      <c r="G25" s="41">
        <v>15000</v>
      </c>
      <c r="H25" s="41"/>
      <c r="I25" s="41"/>
      <c r="J25" s="41">
        <v>11800</v>
      </c>
      <c r="K25" s="42">
        <f t="shared" si="0"/>
        <v>168400</v>
      </c>
      <c r="L25" s="41">
        <v>15000</v>
      </c>
      <c r="M25" s="41">
        <v>1</v>
      </c>
      <c r="N25" s="41">
        <v>2</v>
      </c>
    </row>
    <row r="26" spans="1:14" ht="12.75">
      <c r="A26" s="39" t="s">
        <v>34</v>
      </c>
      <c r="B26" s="40">
        <v>85</v>
      </c>
      <c r="C26" s="41">
        <v>0</v>
      </c>
      <c r="D26" s="41">
        <v>0</v>
      </c>
      <c r="E26" s="41"/>
      <c r="F26" s="41"/>
      <c r="G26" s="41">
        <v>0</v>
      </c>
      <c r="H26" s="41"/>
      <c r="I26" s="41"/>
      <c r="J26" s="41">
        <v>0</v>
      </c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166800</v>
      </c>
      <c r="D27" s="41">
        <v>138100</v>
      </c>
      <c r="E27" s="41"/>
      <c r="F27" s="41"/>
      <c r="G27" s="41">
        <v>40000</v>
      </c>
      <c r="H27" s="41"/>
      <c r="I27" s="41"/>
      <c r="J27" s="41">
        <v>25408</v>
      </c>
      <c r="K27" s="42">
        <f t="shared" si="0"/>
        <v>370308</v>
      </c>
      <c r="L27" s="41">
        <v>15000</v>
      </c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>
        <v>386000</v>
      </c>
      <c r="D28" s="41">
        <v>212200</v>
      </c>
      <c r="E28" s="41"/>
      <c r="F28" s="41"/>
      <c r="G28" s="41">
        <v>40000</v>
      </c>
      <c r="H28" s="41"/>
      <c r="I28" s="41"/>
      <c r="J28" s="41">
        <v>49850</v>
      </c>
      <c r="K28" s="42">
        <f t="shared" si="0"/>
        <v>688050</v>
      </c>
      <c r="L28" s="41">
        <v>30000</v>
      </c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>
        <v>230857</v>
      </c>
      <c r="D29" s="41">
        <v>20571</v>
      </c>
      <c r="E29" s="41"/>
      <c r="F29" s="41"/>
      <c r="G29" s="41">
        <v>34286</v>
      </c>
      <c r="H29" s="41"/>
      <c r="I29" s="41"/>
      <c r="J29" s="41">
        <v>0</v>
      </c>
      <c r="K29" s="42">
        <f t="shared" si="0"/>
        <v>285714</v>
      </c>
      <c r="L29" s="41">
        <v>2802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1196257</v>
      </c>
      <c r="D32" s="45">
        <f aca="true" t="shared" si="1" ref="D32:J32">SUM(D12:D31)</f>
        <v>450271</v>
      </c>
      <c r="E32" s="45">
        <f t="shared" si="1"/>
        <v>0</v>
      </c>
      <c r="F32" s="45">
        <f t="shared" si="1"/>
        <v>0</v>
      </c>
      <c r="G32" s="45">
        <f t="shared" si="1"/>
        <v>129286</v>
      </c>
      <c r="H32" s="45">
        <f t="shared" si="1"/>
        <v>15080</v>
      </c>
      <c r="I32" s="45">
        <f t="shared" si="1"/>
        <v>0</v>
      </c>
      <c r="J32" s="45">
        <f t="shared" si="1"/>
        <v>116258</v>
      </c>
      <c r="K32" s="42">
        <f t="shared" si="0"/>
        <v>1907152</v>
      </c>
      <c r="L32" s="45">
        <f>SUM(L12:L31)</f>
        <v>124522</v>
      </c>
      <c r="M32" s="45">
        <f>SUM(M12:M31)</f>
        <v>8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0</v>
      </c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0</v>
      </c>
      <c r="D43" s="41">
        <v>0</v>
      </c>
      <c r="E43" s="41">
        <v>0</v>
      </c>
      <c r="F43" s="41">
        <v>0</v>
      </c>
      <c r="G43" s="41"/>
      <c r="H43" s="41"/>
      <c r="I43" s="41"/>
      <c r="J43" s="41">
        <v>0</v>
      </c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>
        <v>811650</v>
      </c>
      <c r="D44" s="41">
        <v>64160</v>
      </c>
      <c r="E44" s="41">
        <v>202913</v>
      </c>
      <c r="F44" s="41">
        <v>0</v>
      </c>
      <c r="G44" s="41">
        <v>92761</v>
      </c>
      <c r="H44" s="41">
        <v>67638</v>
      </c>
      <c r="I44" s="41"/>
      <c r="J44" s="41">
        <v>67542</v>
      </c>
      <c r="K44" s="42">
        <f t="shared" si="0"/>
        <v>1306664</v>
      </c>
      <c r="L44" s="41">
        <v>37995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1391401</v>
      </c>
      <c r="D45" s="41">
        <v>140688</v>
      </c>
      <c r="E45" s="41">
        <v>333648</v>
      </c>
      <c r="F45" s="41">
        <v>52178</v>
      </c>
      <c r="G45" s="41">
        <v>43288</v>
      </c>
      <c r="H45" s="41"/>
      <c r="I45" s="41"/>
      <c r="J45" s="41">
        <v>160633</v>
      </c>
      <c r="K45" s="42">
        <f t="shared" si="0"/>
        <v>2121836</v>
      </c>
      <c r="L45" s="41">
        <v>279886</v>
      </c>
      <c r="M45" s="41">
        <v>7</v>
      </c>
      <c r="N45" s="41">
        <v>10</v>
      </c>
    </row>
    <row r="46" spans="1:14" ht="12.75">
      <c r="A46" s="48" t="s">
        <v>63</v>
      </c>
      <c r="B46" s="40">
        <v>120</v>
      </c>
      <c r="C46" s="41">
        <v>7070650</v>
      </c>
      <c r="D46" s="41">
        <v>956251</v>
      </c>
      <c r="E46" s="41">
        <v>1060607</v>
      </c>
      <c r="F46" s="41">
        <v>27055</v>
      </c>
      <c r="G46" s="41">
        <v>1440181</v>
      </c>
      <c r="H46" s="41">
        <v>105830</v>
      </c>
      <c r="I46" s="41"/>
      <c r="J46" s="41">
        <v>733766</v>
      </c>
      <c r="K46" s="42">
        <f t="shared" si="0"/>
        <v>11394340</v>
      </c>
      <c r="L46" s="41">
        <v>2471277</v>
      </c>
      <c r="M46" s="41">
        <v>62</v>
      </c>
      <c r="N46" s="41">
        <v>62</v>
      </c>
    </row>
    <row r="47" spans="1:14" ht="12.75">
      <c r="A47" s="44" t="s">
        <v>74</v>
      </c>
      <c r="B47" s="45">
        <v>121</v>
      </c>
      <c r="C47" s="45">
        <f>SUM(C40:C46)</f>
        <v>9582901</v>
      </c>
      <c r="D47" s="45">
        <f aca="true" t="shared" si="3" ref="D47:J47">SUM(D40:D46)</f>
        <v>1193565</v>
      </c>
      <c r="E47" s="45">
        <f t="shared" si="3"/>
        <v>1689928</v>
      </c>
      <c r="F47" s="45">
        <f t="shared" si="3"/>
        <v>79233</v>
      </c>
      <c r="G47" s="45">
        <f t="shared" si="3"/>
        <v>1675947</v>
      </c>
      <c r="H47" s="45">
        <f t="shared" si="3"/>
        <v>173468</v>
      </c>
      <c r="I47" s="45">
        <f t="shared" si="3"/>
        <v>0</v>
      </c>
      <c r="J47" s="45">
        <f t="shared" si="3"/>
        <v>1006453</v>
      </c>
      <c r="K47" s="42">
        <f t="shared" si="0"/>
        <v>15401495</v>
      </c>
      <c r="L47" s="45">
        <f>SUM(L40:L46)</f>
        <v>2804158</v>
      </c>
      <c r="M47" s="45">
        <f>SUM(M40:M46)</f>
        <v>73</v>
      </c>
      <c r="N47" s="45">
        <f>SUM(N40:N46)</f>
        <v>76</v>
      </c>
    </row>
    <row r="48" spans="1:14" ht="12.75">
      <c r="A48" s="44" t="s">
        <v>119</v>
      </c>
      <c r="B48" s="45">
        <v>152</v>
      </c>
      <c r="C48" s="45">
        <f>C32+C39+C47</f>
        <v>10779158</v>
      </c>
      <c r="D48" s="45">
        <f aca="true" t="shared" si="4" ref="D48:J48">D32+D39+D47</f>
        <v>1643836</v>
      </c>
      <c r="E48" s="45">
        <f t="shared" si="4"/>
        <v>1689928</v>
      </c>
      <c r="F48" s="45">
        <f t="shared" si="4"/>
        <v>79233</v>
      </c>
      <c r="G48" s="45">
        <f t="shared" si="4"/>
        <v>1805233</v>
      </c>
      <c r="H48" s="45">
        <f t="shared" si="4"/>
        <v>188548</v>
      </c>
      <c r="I48" s="45">
        <f t="shared" si="4"/>
        <v>0</v>
      </c>
      <c r="J48" s="45">
        <f t="shared" si="4"/>
        <v>1122711</v>
      </c>
      <c r="K48" s="42">
        <f t="shared" si="0"/>
        <v>17308647</v>
      </c>
      <c r="L48" s="45">
        <f>L32+L39+L47</f>
        <v>2928680</v>
      </c>
      <c r="M48" s="45">
        <f>M32+M39+M47</f>
        <v>81</v>
      </c>
      <c r="N48" s="45">
        <f>N32+N39+N47</f>
        <v>85</v>
      </c>
    </row>
    <row r="49" spans="1:14" ht="12.75">
      <c r="A49" s="44" t="s">
        <v>51</v>
      </c>
      <c r="B49" s="45">
        <v>158</v>
      </c>
      <c r="C49" s="49">
        <v>271134</v>
      </c>
      <c r="D49" s="49">
        <v>84000</v>
      </c>
      <c r="E49" s="49"/>
      <c r="F49" s="49"/>
      <c r="G49" s="49">
        <v>20000</v>
      </c>
      <c r="H49" s="49"/>
      <c r="I49" s="49"/>
      <c r="J49" s="49">
        <v>27608</v>
      </c>
      <c r="K49" s="42">
        <f t="shared" si="0"/>
        <v>402742</v>
      </c>
      <c r="L49" s="49">
        <v>42025</v>
      </c>
      <c r="M49" s="49">
        <v>2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11050292</v>
      </c>
      <c r="D50" s="45">
        <f aca="true" t="shared" si="5" ref="D50:J50">D48+D49</f>
        <v>1727836</v>
      </c>
      <c r="E50" s="45">
        <f t="shared" si="5"/>
        <v>1689928</v>
      </c>
      <c r="F50" s="45">
        <f t="shared" si="5"/>
        <v>79233</v>
      </c>
      <c r="G50" s="45">
        <f t="shared" si="5"/>
        <v>1825233</v>
      </c>
      <c r="H50" s="45">
        <f t="shared" si="5"/>
        <v>188548</v>
      </c>
      <c r="I50" s="45">
        <f t="shared" si="5"/>
        <v>0</v>
      </c>
      <c r="J50" s="45">
        <f t="shared" si="5"/>
        <v>1150319</v>
      </c>
      <c r="K50" s="42">
        <f t="shared" si="0"/>
        <v>17711389</v>
      </c>
      <c r="L50" s="45">
        <f>L48+L49</f>
        <v>2970705</v>
      </c>
      <c r="M50" s="45">
        <f>M48+M49</f>
        <v>83</v>
      </c>
      <c r="N50" s="45">
        <f>N48+N49</f>
        <v>86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 t="s">
        <v>63</v>
      </c>
      <c r="B55" s="55">
        <f>IF(A55="","",VLOOKUP(A55,$A$12:$B$50,2,FALSE))</f>
        <v>120</v>
      </c>
      <c r="C55" s="55">
        <v>58895</v>
      </c>
      <c r="D55" s="55">
        <v>7730</v>
      </c>
      <c r="E55" s="55">
        <v>8834</v>
      </c>
      <c r="F55" s="55"/>
      <c r="G55" s="55">
        <v>7362</v>
      </c>
      <c r="H55" s="55">
        <v>9202</v>
      </c>
      <c r="I55" s="55"/>
      <c r="J55" s="55">
        <v>-5838</v>
      </c>
      <c r="K55" s="114"/>
      <c r="L55" s="55">
        <v>-47434</v>
      </c>
      <c r="M55" s="56">
        <v>1</v>
      </c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214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G45" activePane="bottomRight" state="frozen"/>
      <selection pane="topLeft" activeCell="O55" sqref="O55"/>
      <selection pane="topRight" activeCell="O55" sqref="O55"/>
      <selection pane="bottomLeft" activeCell="O55" sqref="O55"/>
      <selection pane="bottomRight" activeCell="C55" sqref="C55:L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 t="s">
        <v>210</v>
      </c>
      <c r="I2" s="180"/>
    </row>
    <row r="3" spans="1:9" ht="12.75">
      <c r="A3" s="3"/>
      <c r="G3" s="5" t="s">
        <v>77</v>
      </c>
      <c r="H3" s="179" t="s">
        <v>211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170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132358</v>
      </c>
      <c r="D23" s="41"/>
      <c r="E23" s="41">
        <v>13691</v>
      </c>
      <c r="F23" s="41">
        <v>5850</v>
      </c>
      <c r="G23" s="41"/>
      <c r="H23" s="41"/>
      <c r="I23" s="41"/>
      <c r="J23" s="42">
        <f t="shared" si="0"/>
        <v>151899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0</v>
      </c>
      <c r="D24" s="41"/>
      <c r="E24" s="41">
        <v>0</v>
      </c>
      <c r="F24" s="41">
        <v>0</v>
      </c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53186</v>
      </c>
      <c r="D25" s="41"/>
      <c r="E25" s="41">
        <v>5502</v>
      </c>
      <c r="F25" s="41">
        <v>1950</v>
      </c>
      <c r="G25" s="41"/>
      <c r="H25" s="41"/>
      <c r="I25" s="41"/>
      <c r="J25" s="42">
        <f t="shared" si="0"/>
        <v>60638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0</v>
      </c>
      <c r="D26" s="41"/>
      <c r="E26" s="41">
        <v>0</v>
      </c>
      <c r="F26" s="41">
        <v>0</v>
      </c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111740</v>
      </c>
      <c r="D27" s="41"/>
      <c r="E27" s="41">
        <v>11559</v>
      </c>
      <c r="F27" s="41">
        <v>1950</v>
      </c>
      <c r="G27" s="41"/>
      <c r="H27" s="41"/>
      <c r="I27" s="41"/>
      <c r="J27" s="42">
        <f t="shared" si="0"/>
        <v>125249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208234</v>
      </c>
      <c r="D28" s="41"/>
      <c r="E28" s="41">
        <v>21541</v>
      </c>
      <c r="F28" s="41">
        <v>3900</v>
      </c>
      <c r="G28" s="41"/>
      <c r="H28" s="41"/>
      <c r="I28" s="41"/>
      <c r="J28" s="42">
        <f t="shared" si="0"/>
        <v>233675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83669</v>
      </c>
      <c r="D29" s="41"/>
      <c r="E29" s="41">
        <v>8655</v>
      </c>
      <c r="F29" s="41">
        <v>2210</v>
      </c>
      <c r="G29" s="41"/>
      <c r="H29" s="41"/>
      <c r="I29" s="41"/>
      <c r="J29" s="42">
        <f t="shared" si="0"/>
        <v>94534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589187</v>
      </c>
      <c r="D32" s="45">
        <f>SUM(D12:D31)</f>
        <v>0</v>
      </c>
      <c r="E32" s="45">
        <f t="shared" si="1"/>
        <v>60948</v>
      </c>
      <c r="F32" s="45">
        <f t="shared" si="1"/>
        <v>15860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665995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174695</v>
      </c>
      <c r="D42" s="41"/>
      <c r="E42" s="41">
        <v>18071</v>
      </c>
      <c r="F42" s="41">
        <v>1950</v>
      </c>
      <c r="G42" s="41"/>
      <c r="H42" s="41"/>
      <c r="I42" s="41"/>
      <c r="J42" s="42">
        <f t="shared" si="0"/>
        <v>194716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0</v>
      </c>
      <c r="D43" s="41"/>
      <c r="E43" s="41">
        <v>0</v>
      </c>
      <c r="F43" s="41">
        <v>0</v>
      </c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389951</v>
      </c>
      <c r="D44" s="41"/>
      <c r="E44" s="41">
        <v>40340</v>
      </c>
      <c r="F44" s="41">
        <v>3900</v>
      </c>
      <c r="G44" s="41"/>
      <c r="H44" s="41"/>
      <c r="I44" s="41"/>
      <c r="J44" s="42">
        <f t="shared" si="0"/>
        <v>434191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696503</v>
      </c>
      <c r="D45" s="41"/>
      <c r="E45" s="41">
        <v>72052</v>
      </c>
      <c r="F45" s="41">
        <v>12935</v>
      </c>
      <c r="G45" s="41"/>
      <c r="H45" s="41"/>
      <c r="I45" s="41"/>
      <c r="J45" s="42">
        <f t="shared" si="0"/>
        <v>781490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4089203</v>
      </c>
      <c r="D46" s="41"/>
      <c r="E46" s="41">
        <v>423015</v>
      </c>
      <c r="F46" s="41">
        <v>109265</v>
      </c>
      <c r="G46" s="41"/>
      <c r="H46" s="41"/>
      <c r="I46" s="41"/>
      <c r="J46" s="42">
        <f t="shared" si="0"/>
        <v>4621483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5350352</v>
      </c>
      <c r="D47" s="45">
        <f>SUM(D40:D46)</f>
        <v>0</v>
      </c>
      <c r="E47" s="45">
        <f t="shared" si="3"/>
        <v>553478</v>
      </c>
      <c r="F47" s="45">
        <f t="shared" si="3"/>
        <v>128050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6031880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5939539</v>
      </c>
      <c r="D48" s="45">
        <f>D32+D39+D47</f>
        <v>0</v>
      </c>
      <c r="E48" s="45">
        <f t="shared" si="4"/>
        <v>614426</v>
      </c>
      <c r="F48" s="45">
        <f t="shared" si="4"/>
        <v>143910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6697875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>
        <v>135237</v>
      </c>
      <c r="D49" s="49"/>
      <c r="E49" s="49">
        <v>13763</v>
      </c>
      <c r="F49" s="49">
        <v>3900</v>
      </c>
      <c r="G49" s="49"/>
      <c r="H49" s="49"/>
      <c r="I49" s="49"/>
      <c r="J49" s="42">
        <f t="shared" si="0"/>
        <v>152900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6074776</v>
      </c>
      <c r="D50" s="45">
        <f>D48+D49</f>
        <v>0</v>
      </c>
      <c r="E50" s="45">
        <f t="shared" si="5"/>
        <v>628189</v>
      </c>
      <c r="F50" s="45">
        <f t="shared" si="5"/>
        <v>147810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6850775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11238</v>
      </c>
      <c r="D55" s="55"/>
      <c r="E55" s="55">
        <v>1163</v>
      </c>
      <c r="F55" s="55"/>
      <c r="G55" s="55"/>
      <c r="H55" s="55"/>
      <c r="I55" s="55"/>
      <c r="J55" s="126"/>
      <c r="K55" s="55">
        <v>10</v>
      </c>
      <c r="L55" s="56">
        <v>21</v>
      </c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214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B60:D60"/>
    <mergeCell ref="J61:K61"/>
    <mergeCell ref="J62:K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94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/>
      <c r="C60" s="191"/>
      <c r="D60" s="191"/>
      <c r="E60" s="62"/>
    </row>
    <row r="61" spans="10:11" ht="12.75">
      <c r="J61" s="190"/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171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6" ht="12.75">
      <c r="A60" s="61" t="s">
        <v>21</v>
      </c>
      <c r="B60" s="191"/>
      <c r="C60" s="191"/>
      <c r="D60" s="191"/>
      <c r="E60" s="191"/>
      <c r="F60" s="62"/>
    </row>
    <row r="61" spans="8:9" ht="12.75">
      <c r="H61" s="190"/>
      <c r="I61" s="190"/>
    </row>
    <row r="62" spans="8:9" ht="12.75">
      <c r="H62" s="189" t="s">
        <v>48</v>
      </c>
      <c r="I62" s="189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7">
      <pane xSplit="2" ySplit="3" topLeftCell="J36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Q55" sqref="Q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149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84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3" t="s">
        <v>121</v>
      </c>
      <c r="N7" s="18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332800</v>
      </c>
      <c r="D23" s="41"/>
      <c r="E23" s="41"/>
      <c r="F23" s="41"/>
      <c r="G23" s="41"/>
      <c r="H23" s="41">
        <v>14297</v>
      </c>
      <c r="I23" s="41"/>
      <c r="J23" s="41">
        <v>27734</v>
      </c>
      <c r="K23" s="42">
        <f t="shared" si="0"/>
        <v>374831</v>
      </c>
      <c r="L23" s="41">
        <v>29384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117200</v>
      </c>
      <c r="D25" s="41"/>
      <c r="E25" s="41"/>
      <c r="F25" s="41"/>
      <c r="G25" s="41">
        <v>14700</v>
      </c>
      <c r="H25" s="41"/>
      <c r="I25" s="41"/>
      <c r="J25" s="41">
        <v>9767</v>
      </c>
      <c r="K25" s="42">
        <f t="shared" si="0"/>
        <v>141667</v>
      </c>
      <c r="L25" s="41"/>
      <c r="M25" s="41">
        <v>1</v>
      </c>
      <c r="N25" s="41">
        <v>1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300800</v>
      </c>
      <c r="D27" s="41"/>
      <c r="E27" s="41"/>
      <c r="F27" s="41"/>
      <c r="G27" s="41">
        <v>39200</v>
      </c>
      <c r="H27" s="41"/>
      <c r="I27" s="41"/>
      <c r="J27" s="41">
        <v>25067</v>
      </c>
      <c r="K27" s="42">
        <f t="shared" si="0"/>
        <v>365067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>
        <v>560800</v>
      </c>
      <c r="D28" s="41"/>
      <c r="E28" s="41"/>
      <c r="F28" s="41"/>
      <c r="G28" s="41">
        <v>39200</v>
      </c>
      <c r="H28" s="41"/>
      <c r="I28" s="41"/>
      <c r="J28" s="41">
        <v>46733</v>
      </c>
      <c r="K28" s="42">
        <f t="shared" si="0"/>
        <v>646733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1311600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93100</v>
      </c>
      <c r="H32" s="45">
        <f t="shared" si="1"/>
        <v>14297</v>
      </c>
      <c r="I32" s="45">
        <f t="shared" si="1"/>
        <v>0</v>
      </c>
      <c r="J32" s="45">
        <f t="shared" si="1"/>
        <v>109301</v>
      </c>
      <c r="K32" s="42">
        <f t="shared" si="0"/>
        <v>1528298</v>
      </c>
      <c r="L32" s="45">
        <f>SUM(L12:L31)</f>
        <v>29384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294400</v>
      </c>
      <c r="D42" s="41">
        <v>30912</v>
      </c>
      <c r="E42" s="41">
        <v>88320</v>
      </c>
      <c r="F42" s="41"/>
      <c r="G42" s="41">
        <v>94944</v>
      </c>
      <c r="H42" s="41"/>
      <c r="I42" s="41"/>
      <c r="J42" s="41">
        <v>42381</v>
      </c>
      <c r="K42" s="42">
        <f t="shared" si="0"/>
        <v>550957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772800</v>
      </c>
      <c r="D44" s="41">
        <v>58512</v>
      </c>
      <c r="E44" s="41">
        <v>193200</v>
      </c>
      <c r="F44" s="41"/>
      <c r="G44" s="41">
        <v>88320</v>
      </c>
      <c r="H44" s="41">
        <v>101200</v>
      </c>
      <c r="I44" s="41"/>
      <c r="J44" s="41">
        <v>92737</v>
      </c>
      <c r="K44" s="42">
        <f t="shared" si="0"/>
        <v>1306769</v>
      </c>
      <c r="L44" s="41"/>
      <c r="M44" s="41">
        <v>4</v>
      </c>
      <c r="N44" s="41">
        <v>3</v>
      </c>
    </row>
    <row r="45" spans="1:14" ht="12.75">
      <c r="A45" s="48" t="s">
        <v>62</v>
      </c>
      <c r="B45" s="40">
        <v>119</v>
      </c>
      <c r="C45" s="41">
        <v>1589760</v>
      </c>
      <c r="D45" s="41">
        <v>163024</v>
      </c>
      <c r="E45" s="41">
        <v>349416</v>
      </c>
      <c r="F45" s="41">
        <v>38640</v>
      </c>
      <c r="G45" s="41">
        <v>69184</v>
      </c>
      <c r="H45" s="41">
        <v>46000</v>
      </c>
      <c r="I45" s="41"/>
      <c r="J45" s="41">
        <v>144601</v>
      </c>
      <c r="K45" s="42">
        <f t="shared" si="0"/>
        <v>2400625</v>
      </c>
      <c r="L45" s="41">
        <v>146289</v>
      </c>
      <c r="M45" s="41">
        <v>10</v>
      </c>
      <c r="N45" s="41">
        <v>10</v>
      </c>
    </row>
    <row r="46" spans="1:14" ht="12.75">
      <c r="A46" s="48" t="s">
        <v>63</v>
      </c>
      <c r="B46" s="40">
        <v>120</v>
      </c>
      <c r="C46" s="41">
        <v>6208160</v>
      </c>
      <c r="D46" s="41">
        <v>839408</v>
      </c>
      <c r="E46" s="41">
        <v>931224</v>
      </c>
      <c r="F46" s="41">
        <v>33120</v>
      </c>
      <c r="G46" s="41">
        <v>596390</v>
      </c>
      <c r="H46" s="41">
        <v>84272</v>
      </c>
      <c r="I46" s="41"/>
      <c r="J46" s="41">
        <v>685193</v>
      </c>
      <c r="K46" s="42">
        <f t="shared" si="0"/>
        <v>9377767</v>
      </c>
      <c r="L46" s="41">
        <v>1581855</v>
      </c>
      <c r="M46" s="41">
        <v>57</v>
      </c>
      <c r="N46" s="41">
        <v>63</v>
      </c>
    </row>
    <row r="47" spans="1:14" s="46" customFormat="1" ht="12.75">
      <c r="A47" s="44" t="s">
        <v>74</v>
      </c>
      <c r="B47" s="45">
        <v>121</v>
      </c>
      <c r="C47" s="45">
        <f>SUM(C40:C46)</f>
        <v>8865120</v>
      </c>
      <c r="D47" s="45">
        <f aca="true" t="shared" si="3" ref="D47:J47">SUM(D40:D46)</f>
        <v>1091856</v>
      </c>
      <c r="E47" s="45">
        <f t="shared" si="3"/>
        <v>1562160</v>
      </c>
      <c r="F47" s="45">
        <f t="shared" si="3"/>
        <v>71760</v>
      </c>
      <c r="G47" s="45">
        <f t="shared" si="3"/>
        <v>848838</v>
      </c>
      <c r="H47" s="45">
        <f t="shared" si="3"/>
        <v>231472</v>
      </c>
      <c r="I47" s="45">
        <f t="shared" si="3"/>
        <v>0</v>
      </c>
      <c r="J47" s="45">
        <f t="shared" si="3"/>
        <v>964912</v>
      </c>
      <c r="K47" s="42">
        <f t="shared" si="0"/>
        <v>13636118</v>
      </c>
      <c r="L47" s="45">
        <f>SUM(L40:L46)</f>
        <v>1728144</v>
      </c>
      <c r="M47" s="45">
        <f>SUM(M40:M46)</f>
        <v>73</v>
      </c>
      <c r="N47" s="45">
        <f>SUM(N40:N46)</f>
        <v>78</v>
      </c>
    </row>
    <row r="48" spans="1:14" s="46" customFormat="1" ht="12.75">
      <c r="A48" s="44" t="s">
        <v>119</v>
      </c>
      <c r="B48" s="45">
        <v>152</v>
      </c>
      <c r="C48" s="45">
        <f>C32+C39+C47</f>
        <v>10176720</v>
      </c>
      <c r="D48" s="45">
        <f aca="true" t="shared" si="4" ref="D48:J48">D32+D39+D47</f>
        <v>1091856</v>
      </c>
      <c r="E48" s="45">
        <f t="shared" si="4"/>
        <v>1562160</v>
      </c>
      <c r="F48" s="45">
        <f t="shared" si="4"/>
        <v>71760</v>
      </c>
      <c r="G48" s="45">
        <f t="shared" si="4"/>
        <v>941938</v>
      </c>
      <c r="H48" s="45">
        <f t="shared" si="4"/>
        <v>245769</v>
      </c>
      <c r="I48" s="45">
        <f t="shared" si="4"/>
        <v>0</v>
      </c>
      <c r="J48" s="45">
        <f t="shared" si="4"/>
        <v>1074213</v>
      </c>
      <c r="K48" s="42">
        <f t="shared" si="0"/>
        <v>15164416</v>
      </c>
      <c r="L48" s="45">
        <f>L32+L39+L47</f>
        <v>1757528</v>
      </c>
      <c r="M48" s="45">
        <f>M32+M39+M47</f>
        <v>80</v>
      </c>
      <c r="N48" s="45">
        <f>N32+N39+N47</f>
        <v>85</v>
      </c>
    </row>
    <row r="49" spans="1:14" s="46" customFormat="1" ht="12.75">
      <c r="A49" s="44" t="s">
        <v>51</v>
      </c>
      <c r="B49" s="45">
        <v>158</v>
      </c>
      <c r="C49" s="49">
        <v>296800</v>
      </c>
      <c r="D49" s="49"/>
      <c r="E49" s="49"/>
      <c r="F49" s="49"/>
      <c r="G49" s="49">
        <v>19600</v>
      </c>
      <c r="H49" s="49"/>
      <c r="I49" s="49"/>
      <c r="J49" s="49">
        <v>24400</v>
      </c>
      <c r="K49" s="42">
        <f t="shared" si="0"/>
        <v>340800</v>
      </c>
      <c r="L49" s="49">
        <v>8464</v>
      </c>
      <c r="M49" s="49">
        <v>2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10473520</v>
      </c>
      <c r="D50" s="45">
        <f t="shared" si="5"/>
        <v>1091856</v>
      </c>
      <c r="E50" s="45">
        <f t="shared" si="5"/>
        <v>1562160</v>
      </c>
      <c r="F50" s="45">
        <f t="shared" si="5"/>
        <v>71760</v>
      </c>
      <c r="G50" s="45">
        <f t="shared" si="5"/>
        <v>961538</v>
      </c>
      <c r="H50" s="45">
        <f t="shared" si="5"/>
        <v>245769</v>
      </c>
      <c r="I50" s="45">
        <f t="shared" si="5"/>
        <v>0</v>
      </c>
      <c r="J50" s="45">
        <f t="shared" si="5"/>
        <v>1098613</v>
      </c>
      <c r="K50" s="42">
        <f t="shared" si="0"/>
        <v>15505216</v>
      </c>
      <c r="L50" s="45">
        <f>L48+L49</f>
        <v>1765992</v>
      </c>
      <c r="M50" s="45">
        <f>M48+M49</f>
        <v>82</v>
      </c>
      <c r="N50" s="45">
        <f>N48+N49</f>
        <v>87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2" t="s">
        <v>163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4"/>
    </row>
    <row r="53" spans="1:13" ht="12.75">
      <c r="A53" s="170" t="s">
        <v>3</v>
      </c>
      <c r="B53" s="132" t="s">
        <v>49</v>
      </c>
      <c r="C53" s="132" t="s">
        <v>4</v>
      </c>
      <c r="D53" s="132" t="s">
        <v>5</v>
      </c>
      <c r="E53" s="132" t="s">
        <v>6</v>
      </c>
      <c r="F53" s="132" t="s">
        <v>80</v>
      </c>
      <c r="G53" s="132" t="s">
        <v>81</v>
      </c>
      <c r="H53" s="132" t="s">
        <v>7</v>
      </c>
      <c r="I53" s="132" t="s">
        <v>42</v>
      </c>
      <c r="J53" s="132" t="s">
        <v>78</v>
      </c>
      <c r="K53" s="133" t="s">
        <v>155</v>
      </c>
      <c r="L53" s="133" t="s">
        <v>157</v>
      </c>
      <c r="M53" s="132" t="s">
        <v>159</v>
      </c>
    </row>
    <row r="54" spans="1:13" ht="12.75">
      <c r="A54" s="171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/>
      <c r="B55" s="54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J62:K62"/>
    <mergeCell ref="J61:K61"/>
    <mergeCell ref="B60:D60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melléklet&amp;RCsertán János bv. hadnagy
129-3101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95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/>
      <c r="C60" s="191"/>
      <c r="D60" s="191"/>
      <c r="E60" s="62"/>
    </row>
    <row r="61" spans="10:11" ht="12.75">
      <c r="J61" s="190"/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172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6" ht="12.75">
      <c r="A60" s="61" t="s">
        <v>21</v>
      </c>
      <c r="B60" s="191"/>
      <c r="C60" s="191"/>
      <c r="D60" s="191"/>
      <c r="E60" s="191"/>
      <c r="F60" s="62"/>
    </row>
    <row r="61" spans="8:9" ht="12.75">
      <c r="H61" s="190"/>
      <c r="I61" s="190"/>
    </row>
    <row r="62" spans="8:9" ht="12.75">
      <c r="H62" s="189" t="s">
        <v>48</v>
      </c>
      <c r="I62" s="189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96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/>
      <c r="C60" s="191"/>
      <c r="D60" s="191"/>
      <c r="E60" s="62"/>
    </row>
    <row r="61" spans="10:11" ht="12.75">
      <c r="J61" s="190"/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173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6" ht="12.75">
      <c r="A60" s="61" t="s">
        <v>21</v>
      </c>
      <c r="B60" s="191"/>
      <c r="C60" s="191"/>
      <c r="D60" s="191"/>
      <c r="E60" s="191"/>
      <c r="F60" s="62"/>
    </row>
    <row r="61" spans="8:9" ht="12.75">
      <c r="H61" s="190"/>
      <c r="I61" s="190"/>
    </row>
    <row r="62" spans="8:9" ht="12.75">
      <c r="H62" s="189" t="s">
        <v>48</v>
      </c>
      <c r="I62" s="189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H18" sqref="H1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97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/>
      <c r="C60" s="191"/>
      <c r="D60" s="191"/>
      <c r="E60" s="62"/>
    </row>
    <row r="61" spans="10:11" ht="12.75">
      <c r="J61" s="190"/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174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6" ht="12.75">
      <c r="A60" s="61" t="s">
        <v>21</v>
      </c>
      <c r="B60" s="191"/>
      <c r="C60" s="191"/>
      <c r="D60" s="191"/>
      <c r="E60" s="191"/>
      <c r="F60" s="62"/>
    </row>
    <row r="61" spans="8:9" ht="12.75">
      <c r="H61" s="190"/>
      <c r="I61" s="190"/>
    </row>
    <row r="62" spans="8:9" ht="12.75">
      <c r="H62" s="189" t="s">
        <v>48</v>
      </c>
      <c r="I62" s="189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98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/>
      <c r="C60" s="191"/>
      <c r="D60" s="191"/>
      <c r="E60" s="62"/>
    </row>
    <row r="61" spans="10:11" ht="12.75">
      <c r="J61" s="190"/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B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/>
      <c r="I2" s="180"/>
    </row>
    <row r="3" spans="1:9" ht="12.75">
      <c r="A3" s="3"/>
      <c r="G3" s="5" t="s">
        <v>77</v>
      </c>
      <c r="H3" s="179"/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175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6" ht="12.75">
      <c r="A60" s="61" t="s">
        <v>21</v>
      </c>
      <c r="B60" s="191"/>
      <c r="C60" s="191"/>
      <c r="D60" s="191"/>
      <c r="E60" s="191"/>
      <c r="F60" s="62"/>
    </row>
    <row r="61" spans="8:9" ht="12.75">
      <c r="H61" s="190"/>
      <c r="I61" s="190"/>
    </row>
    <row r="62" spans="8:9" ht="12.75">
      <c r="H62" s="189" t="s">
        <v>48</v>
      </c>
      <c r="I62" s="189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A1">
      <pane xSplit="2" ySplit="11" topLeftCell="J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55" sqref="O55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210</v>
      </c>
      <c r="L2" s="180"/>
    </row>
    <row r="3" spans="1:12" ht="12.75">
      <c r="A3" s="3"/>
      <c r="H3" s="4"/>
      <c r="I3" s="4"/>
      <c r="J3" s="5" t="s">
        <v>77</v>
      </c>
      <c r="K3" s="179" t="s">
        <v>211</v>
      </c>
      <c r="L3" s="180"/>
    </row>
    <row r="4" spans="1:7" ht="18" customHeight="1">
      <c r="A4" s="6"/>
      <c r="E4" s="198" t="s">
        <v>55</v>
      </c>
      <c r="F4" s="19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2" t="s">
        <v>82</v>
      </c>
      <c r="B5" s="182"/>
      <c r="C5" s="182"/>
      <c r="D5" s="182"/>
      <c r="E5" s="182"/>
      <c r="F5" s="182"/>
      <c r="G5" s="7" t="s">
        <v>83</v>
      </c>
      <c r="H5" s="181" t="s">
        <v>195</v>
      </c>
      <c r="I5" s="181"/>
      <c r="J5" s="181"/>
      <c r="K5" s="181"/>
      <c r="L5" s="181"/>
      <c r="M5" s="181"/>
      <c r="N5" s="181"/>
      <c r="O5" s="181"/>
      <c r="P5" s="181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7" t="s">
        <v>1</v>
      </c>
      <c r="D7" s="188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2" t="s">
        <v>15</v>
      </c>
      <c r="N10" s="142" t="s">
        <v>177</v>
      </c>
      <c r="O10" s="142" t="s">
        <v>52</v>
      </c>
      <c r="P10" s="142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0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0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0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0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0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0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0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0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0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0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0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2552196</v>
      </c>
      <c r="D23" s="95">
        <f>'01'!D23+'13'!D23+'02'!D23+'03'!D23+'04'!D23+'05'!D23+'06'!D23+'07'!D23+'08'!D23+'09'!D23+'10'!D23+'11'!D23+'12'!D23</f>
        <v>49400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104777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202934</v>
      </c>
      <c r="K23" s="95">
        <f>'01'!K23+'13'!K23+'02'!K23+'03'!K23+'04'!K23+'05'!K23+'06'!K23+'07'!K23+'08'!K23+'09'!K23+'10'!K23+'11'!K23+'12'!K23</f>
        <v>2909307</v>
      </c>
      <c r="L23" s="95">
        <f>'01'!L23+'13'!L23+'02'!L23+'03'!L23+'04'!L23+'05'!L23+'06'!L23+'07'!L23+'08'!L23+'09'!L23+'10'!L23+'11'!L23+'12'!L23</f>
        <v>322219</v>
      </c>
      <c r="M23" s="140">
        <f>IF($G$4=0,0,('01'!M23+'13'!M23+'02'!M23+'03'!M23+'04'!M23+'05'!M23+'06'!M23+'07'!M23+'08'!M23+'09'!M23+'10'!M23+'11'!M23+'12'!M23)/$G$4)</f>
        <v>3</v>
      </c>
      <c r="N23" s="96">
        <v>3181000</v>
      </c>
      <c r="O23" s="97">
        <f t="shared" si="0"/>
        <v>0.9145888085507702</v>
      </c>
      <c r="P23" s="98">
        <f t="shared" si="1"/>
        <v>121221.125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0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0</v>
      </c>
      <c r="K24" s="95">
        <f>'01'!K24+'13'!K24+'02'!K24+'03'!K24+'04'!K24+'05'!K24+'06'!K24+'07'!K24+'08'!K24+'09'!K24+'10'!K24+'11'!K24+'12'!K24</f>
        <v>0</v>
      </c>
      <c r="L24" s="95">
        <f>'01'!L24+'13'!L24+'02'!L24+'03'!L24+'04'!L24+'05'!L24+'06'!L24+'07'!L24+'08'!L24+'09'!L24+'10'!L24+'11'!L24+'12'!L24</f>
        <v>0</v>
      </c>
      <c r="M24" s="140">
        <f>IF($G$4=0,0,('01'!M24+'13'!M24+'02'!M24+'03'!M24+'04'!M24+'05'!M24+'06'!M24+'07'!M24+'08'!M24+'09'!M24+'10'!M24+'11'!M24+'12'!M24)/$G$4)</f>
        <v>0</v>
      </c>
      <c r="N24" s="96"/>
      <c r="O24" s="97">
        <f t="shared" si="0"/>
        <v>0</v>
      </c>
      <c r="P24" s="98">
        <f t="shared" si="1"/>
        <v>0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995398</v>
      </c>
      <c r="D25" s="95">
        <f>'01'!D25+'13'!D25+'02'!D25+'03'!D25+'04'!D25+'05'!D25+'06'!D25+'07'!D25+'08'!D25+'09'!D25+'10'!D25+'11'!D25+'12'!D25</f>
        <v>30000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104700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80567</v>
      </c>
      <c r="K25" s="95">
        <f>'01'!K25+'13'!K25+'02'!K25+'03'!K25+'04'!K25+'05'!K25+'06'!K25+'07'!K25+'08'!K25+'09'!K25+'10'!K25+'11'!K25+'12'!K25</f>
        <v>1210665</v>
      </c>
      <c r="L25" s="95">
        <f>'01'!L25+'13'!L25+'02'!L25+'03'!L25+'04'!L25+'05'!L25+'06'!L25+'07'!L25+'08'!L25+'09'!L25+'10'!L25+'11'!L25+'12'!L25</f>
        <v>15000</v>
      </c>
      <c r="M25" s="140">
        <f>IF($G$4=0,0,('01'!M25+'13'!M25+'02'!M25+'03'!M25+'04'!M25+'05'!M25+'06'!M25+'07'!M25+'08'!M25+'09'!M25+'10'!M25+'11'!M25+'12'!M25)/$G$4)</f>
        <v>1</v>
      </c>
      <c r="N25" s="96">
        <v>1950000</v>
      </c>
      <c r="O25" s="97">
        <f t="shared" si="0"/>
        <v>0.6208538461538462</v>
      </c>
      <c r="P25" s="98">
        <f t="shared" si="1"/>
        <v>151333.125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0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2142498</v>
      </c>
      <c r="D27" s="95">
        <f>'01'!D27+'13'!D27+'02'!D27+'03'!D27+'04'!D27+'05'!D27+'06'!D27+'07'!D27+'08'!D27+'09'!D27+'10'!D27+'11'!D27+'12'!D27</f>
        <v>138100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279200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177515</v>
      </c>
      <c r="K27" s="95">
        <f>'01'!K27+'13'!K27+'02'!K27+'03'!K27+'04'!K27+'05'!K27+'06'!K27+'07'!K27+'08'!K27+'09'!K27+'10'!K27+'11'!K27+'12'!K27</f>
        <v>2737313</v>
      </c>
      <c r="L27" s="95">
        <f>'01'!L27+'13'!L27+'02'!L27+'03'!L27+'04'!L27+'05'!L27+'06'!L27+'07'!L27+'08'!L27+'09'!L27+'10'!L27+'11'!L27+'12'!L27</f>
        <v>15000</v>
      </c>
      <c r="M27" s="140">
        <f>IF($G$4=0,0,('01'!M27+'13'!M27+'02'!M27+'03'!M27+'04'!M27+'05'!M27+'06'!M27+'07'!M27+'08'!M27+'09'!M27+'10'!M27+'11'!M27+'12'!M27)/$G$4)</f>
        <v>1</v>
      </c>
      <c r="N27" s="96">
        <v>4000000</v>
      </c>
      <c r="O27" s="97">
        <f t="shared" si="0"/>
        <v>0.68432825</v>
      </c>
      <c r="P27" s="98">
        <f t="shared" si="1"/>
        <v>342164.125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4218202</v>
      </c>
      <c r="D28" s="95">
        <f>'01'!D28+'13'!D28+'02'!D28+'03'!D28+'04'!D28+'05'!D28+'06'!D28+'07'!D28+'08'!D28+'09'!D28+'10'!D28+'11'!D28+'12'!D28</f>
        <v>212200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279200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345833</v>
      </c>
      <c r="K28" s="95">
        <f>'01'!K28+'13'!K28+'02'!K28+'03'!K28+'04'!K28+'05'!K28+'06'!K28+'07'!K28+'08'!K28+'09'!K28+'10'!K28+'11'!K28+'12'!K28</f>
        <v>5055435</v>
      </c>
      <c r="L28" s="95">
        <f>'01'!L28+'13'!L28+'02'!L28+'03'!L28+'04'!L28+'05'!L28+'06'!L28+'07'!L28+'08'!L28+'09'!L28+'10'!L28+'11'!L28+'12'!L28</f>
        <v>30000</v>
      </c>
      <c r="M28" s="140">
        <f>IF($G$4=0,0,('01'!M28+'13'!M28+'02'!M28+'03'!M28+'04'!M28+'05'!M28+'06'!M28+'07'!M28+'08'!M28+'09'!M28+'10'!M28+'11'!M28+'12'!M28)/$G$4)</f>
        <v>2</v>
      </c>
      <c r="N28" s="96">
        <f>2769000+3990000</f>
        <v>6759000</v>
      </c>
      <c r="O28" s="97">
        <f t="shared" si="0"/>
        <v>0.7479560585885486</v>
      </c>
      <c r="P28" s="98">
        <f t="shared" si="1"/>
        <v>315964.6875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230857</v>
      </c>
      <c r="D29" s="95">
        <f>'01'!D29+'13'!D29+'02'!D29+'03'!D29+'04'!D29+'05'!D29+'06'!D29+'07'!D29+'08'!D29+'09'!D29+'10'!D29+'11'!D29+'12'!D29</f>
        <v>20571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34286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0</v>
      </c>
      <c r="K29" s="95">
        <f>'01'!K29+'13'!K29+'02'!K29+'03'!K29+'04'!K29+'05'!K29+'06'!K29+'07'!K29+'08'!K29+'09'!K29+'10'!K29+'11'!K29+'12'!K29</f>
        <v>285714</v>
      </c>
      <c r="L29" s="95">
        <f>'01'!L29+'13'!L29+'02'!L29+'03'!L29+'04'!L29+'05'!L29+'06'!L29+'07'!L29+'08'!L29+'09'!L29+'10'!L29+'11'!L29+'12'!L29</f>
        <v>2802</v>
      </c>
      <c r="M29" s="140">
        <f>IF($G$4=0,0,('01'!M29+'13'!M29+'02'!M29+'03'!M29+'04'!M29+'05'!M29+'06'!M29+'07'!M29+'08'!M29+'09'!M29+'10'!M29+'11'!M29+'12'!M29)/$G$4)</f>
        <v>0.125</v>
      </c>
      <c r="N29" s="96">
        <v>1704000</v>
      </c>
      <c r="O29" s="97">
        <f t="shared" si="0"/>
        <v>0.1676725352112676</v>
      </c>
      <c r="P29" s="98">
        <f t="shared" si="1"/>
        <v>285714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0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0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6" t="s">
        <v>73</v>
      </c>
      <c r="B32" s="137">
        <v>92</v>
      </c>
      <c r="C32" s="139">
        <f aca="true" t="shared" si="2" ref="C32:L32">SUM(C12:C31)</f>
        <v>10139151</v>
      </c>
      <c r="D32" s="139">
        <f t="shared" si="2"/>
        <v>450271</v>
      </c>
      <c r="E32" s="139">
        <f t="shared" si="2"/>
        <v>0</v>
      </c>
      <c r="F32" s="139">
        <f t="shared" si="2"/>
        <v>0</v>
      </c>
      <c r="G32" s="139">
        <f t="shared" si="2"/>
        <v>697386</v>
      </c>
      <c r="H32" s="139">
        <f t="shared" si="2"/>
        <v>104777</v>
      </c>
      <c r="I32" s="139">
        <f t="shared" si="2"/>
        <v>0</v>
      </c>
      <c r="J32" s="139">
        <f t="shared" si="2"/>
        <v>806849</v>
      </c>
      <c r="K32" s="139">
        <f t="shared" si="2"/>
        <v>12198434</v>
      </c>
      <c r="L32" s="139">
        <f t="shared" si="2"/>
        <v>385021</v>
      </c>
      <c r="M32" s="141">
        <f>SUM(M12:M31)</f>
        <v>7.125</v>
      </c>
      <c r="N32" s="139">
        <f>SUM(N12:N31)</f>
        <v>17594000</v>
      </c>
      <c r="O32" s="97">
        <f t="shared" si="0"/>
        <v>0.6933292031374332</v>
      </c>
      <c r="P32" s="98">
        <f t="shared" si="1"/>
        <v>214007.61403508772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0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0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0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0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0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0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6" t="s">
        <v>72</v>
      </c>
      <c r="B39" s="137">
        <v>110</v>
      </c>
      <c r="C39" s="139">
        <f aca="true" t="shared" si="3" ref="C39:L39">SUM(C33:C38)</f>
        <v>0</v>
      </c>
      <c r="D39" s="139">
        <f t="shared" si="3"/>
        <v>0</v>
      </c>
      <c r="E39" s="139">
        <f t="shared" si="3"/>
        <v>0</v>
      </c>
      <c r="F39" s="139">
        <f t="shared" si="3"/>
        <v>0</v>
      </c>
      <c r="G39" s="139">
        <f t="shared" si="3"/>
        <v>0</v>
      </c>
      <c r="H39" s="139">
        <f t="shared" si="3"/>
        <v>0</v>
      </c>
      <c r="I39" s="139">
        <f t="shared" si="3"/>
        <v>0</v>
      </c>
      <c r="J39" s="139">
        <f t="shared" si="3"/>
        <v>0</v>
      </c>
      <c r="K39" s="139">
        <f t="shared" si="3"/>
        <v>0</v>
      </c>
      <c r="L39" s="139">
        <f t="shared" si="3"/>
        <v>0</v>
      </c>
      <c r="M39" s="141">
        <f>SUM(M33:M38)</f>
        <v>0</v>
      </c>
      <c r="N39" s="139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0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0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2399534</v>
      </c>
      <c r="D42" s="95">
        <f>'01'!D42+'13'!D42+'02'!D42+'03'!D42+'04'!D42+'05'!D42+'06'!D42+'07'!D42+'08'!D42+'09'!D42+'10'!D42+'11'!D42+'12'!D42</f>
        <v>225708</v>
      </c>
      <c r="E42" s="95">
        <f>'01'!E42+'13'!E42+'02'!E42+'03'!E42+'04'!E42+'05'!E42+'06'!E42+'07'!E42+'08'!E42+'09'!E42+'10'!E42+'11'!E42+'12'!E42</f>
        <v>644880</v>
      </c>
      <c r="F42" s="95">
        <f>'01'!F42+'13'!F42+'02'!F42+'03'!F42+'04'!F42+'05'!F42+'06'!F42+'07'!F42+'08'!F42+'09'!F42+'10'!F42+'11'!F42+'12'!F42</f>
        <v>0</v>
      </c>
      <c r="G42" s="95">
        <f>'01'!G42+'13'!G42+'02'!G42+'03'!G42+'04'!G42+'05'!G42+'06'!G42+'07'!G42+'08'!G42+'09'!G42+'10'!G42+'11'!G42+'12'!G42</f>
        <v>693246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309453</v>
      </c>
      <c r="K42" s="95">
        <f>'01'!K42+'13'!K42+'02'!K42+'03'!K42+'04'!K42+'05'!K42+'06'!K42+'07'!K42+'08'!K42+'09'!K42+'10'!K42+'11'!K42+'12'!K42</f>
        <v>4272821</v>
      </c>
      <c r="L42" s="95">
        <f>'01'!L42+'13'!L42+'02'!L42+'03'!L42+'04'!L42+'05'!L42+'06'!L42+'07'!L42+'08'!L42+'09'!L42+'10'!L42+'11'!L42+'12'!L42</f>
        <v>15000</v>
      </c>
      <c r="M42" s="140">
        <f>IF($G$4=0,0,('01'!M42+'13'!M42+'02'!M42+'03'!M42+'04'!M42+'05'!M42+'06'!M42+'07'!M42+'08'!M42+'09'!M42+'10'!M42+'11'!M42+'12'!M42)/$G$4)</f>
        <v>1</v>
      </c>
      <c r="N42" s="96">
        <v>7000000</v>
      </c>
      <c r="O42" s="97">
        <f t="shared" si="0"/>
        <v>0.610403</v>
      </c>
      <c r="P42" s="98">
        <f t="shared" si="1"/>
        <v>534102.625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0</v>
      </c>
      <c r="D43" s="95">
        <f>'01'!D43+'13'!D43+'02'!D43+'03'!D43+'04'!D43+'05'!D43+'06'!D43+'07'!D43+'08'!D43+'09'!D43+'10'!D43+'11'!D43+'12'!D43</f>
        <v>0</v>
      </c>
      <c r="E43" s="95">
        <f>'01'!E43+'13'!E43+'02'!E43+'03'!E43+'04'!E43+'05'!E43+'06'!E43+'07'!E43+'08'!E43+'09'!E43+'10'!E43+'11'!E43+'12'!E43</f>
        <v>0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0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0</v>
      </c>
      <c r="K43" s="95">
        <f>'01'!K43+'13'!K43+'02'!K43+'03'!K43+'04'!K43+'05'!K43+'06'!K43+'07'!K43+'08'!K43+'09'!K43+'10'!K43+'11'!K43+'12'!K43</f>
        <v>0</v>
      </c>
      <c r="L43" s="95">
        <f>'01'!L43+'13'!L43+'02'!L43+'03'!L43+'04'!L43+'05'!L43+'06'!L43+'07'!L43+'08'!L43+'09'!L43+'10'!L43+'11'!L43+'12'!L43</f>
        <v>0</v>
      </c>
      <c r="M43" s="140">
        <f>IF($G$4=0,0,('01'!M43+'13'!M43+'02'!M43+'03'!M43+'04'!M43+'05'!M43+'06'!M43+'07'!M43+'08'!M43+'09'!M43+'10'!M43+'11'!M43+'12'!M43)/$G$4)</f>
        <v>0.375</v>
      </c>
      <c r="N43" s="96"/>
      <c r="O43" s="97">
        <f t="shared" si="0"/>
        <v>0</v>
      </c>
      <c r="P43" s="98">
        <f t="shared" si="1"/>
        <v>0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6294302</v>
      </c>
      <c r="D44" s="95">
        <f>'01'!D44+'13'!D44+'02'!D44+'03'!D44+'04'!D44+'05'!D44+'06'!D44+'07'!D44+'08'!D44+'09'!D44+'10'!D44+'11'!D44+'12'!D44</f>
        <v>443472</v>
      </c>
      <c r="E44" s="95">
        <f>'01'!E44+'13'!E44+'02'!E44+'03'!E44+'04'!E44+'05'!E44+'06'!E44+'07'!E44+'08'!E44+'09'!E44+'10'!E44+'11'!E44+'12'!E44</f>
        <v>1410678</v>
      </c>
      <c r="F44" s="95">
        <f>'01'!F44+'13'!F44+'02'!F44+'03'!F44+'04'!F44+'05'!F44+'06'!F44+'07'!F44+'08'!F44+'09'!F44+'10'!F44+'11'!F44+'12'!F44</f>
        <v>0</v>
      </c>
      <c r="G44" s="95">
        <f>'01'!G44+'13'!G44+'02'!G44+'03'!G44+'04'!G44+'05'!G44+'06'!G44+'07'!G44+'08'!G44+'09'!G44+'10'!G44+'11'!G44+'12'!G44</f>
        <v>647205</v>
      </c>
      <c r="H44" s="95">
        <f>'01'!H44+'13'!H44+'02'!H44+'03'!H44+'04'!H44+'05'!H44+'06'!H44+'07'!H44+'08'!H44+'09'!H44+'10'!H44+'11'!H44+'12'!H44</f>
        <v>485303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648404</v>
      </c>
      <c r="K44" s="95">
        <f>'01'!K44+'13'!K44+'02'!K44+'03'!K44+'04'!K44+'05'!K44+'06'!K44+'07'!K44+'08'!K44+'09'!K44+'10'!K44+'11'!K44+'12'!K44</f>
        <v>9929364</v>
      </c>
      <c r="L44" s="95">
        <f>'01'!L44+'13'!L44+'02'!L44+'03'!L44+'04'!L44+'05'!L44+'06'!L44+'07'!L44+'08'!L44+'09'!L44+'10'!L44+'11'!L44+'12'!L44</f>
        <v>37995</v>
      </c>
      <c r="M44" s="140">
        <f>IF($G$4=0,0,('01'!M44+'13'!M44+'02'!M44+'03'!M44+'04'!M44+'05'!M44+'06'!M44+'07'!M44+'08'!M44+'09'!M44+'10'!M44+'11'!M44+'12'!M44)/$G$4)</f>
        <v>3.125</v>
      </c>
      <c r="N44" s="96">
        <v>16500000</v>
      </c>
      <c r="O44" s="97">
        <f t="shared" si="0"/>
        <v>0.6017796363636364</v>
      </c>
      <c r="P44" s="98">
        <f t="shared" si="1"/>
        <v>397174.56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10565198</v>
      </c>
      <c r="D45" s="95">
        <f>'01'!D45+'13'!D45+'02'!D45+'03'!D45+'04'!D45+'05'!D45+'06'!D45+'07'!D45+'08'!D45+'09'!D45+'10'!D45+'11'!D45+'12'!D45</f>
        <v>1004446</v>
      </c>
      <c r="E45" s="95">
        <f>'01'!E45+'13'!E45+'02'!E45+'03'!E45+'04'!E45+'05'!E45+'06'!E45+'07'!E45+'08'!E45+'09'!E45+'10'!E45+'11'!E45+'12'!E45</f>
        <v>2293620</v>
      </c>
      <c r="F45" s="95">
        <f>'01'!F45+'13'!F45+'02'!F45+'03'!F45+'04'!F45+'05'!F45+'06'!F45+'07'!F45+'08'!F45+'09'!F45+'10'!F45+'11'!F45+'12'!F45</f>
        <v>351708</v>
      </c>
      <c r="G45" s="95">
        <f>'01'!G45+'13'!G45+'02'!G45+'03'!G45+'04'!G45+'05'!G45+'06'!G45+'07'!G45+'08'!G45+'09'!G45+'10'!G45+'11'!G45+'12'!G45</f>
        <v>372471</v>
      </c>
      <c r="H45" s="95">
        <f>'01'!H45+'13'!H45+'02'!H45+'03'!H45+'04'!H45+'05'!H45+'06'!H45+'07'!H45+'08'!H45+'09'!H45+'10'!H45+'11'!H45+'12'!H45</f>
        <v>46000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1042797</v>
      </c>
      <c r="K45" s="95">
        <f>'01'!K45+'13'!K45+'02'!K45+'03'!K45+'04'!K45+'05'!K45+'06'!K45+'07'!K45+'08'!K45+'09'!K45+'10'!K45+'11'!K45+'12'!K45</f>
        <v>15676240</v>
      </c>
      <c r="L45" s="95">
        <f>'01'!L45+'13'!L45+'02'!L45+'03'!L45+'04'!L45+'05'!L45+'06'!L45+'07'!L45+'08'!L45+'09'!L45+'10'!L45+'11'!L45+'12'!L45</f>
        <v>827870</v>
      </c>
      <c r="M45" s="140">
        <f>IF($G$4=0,0,('01'!M45+'13'!M45+'02'!M45+'03'!M45+'04'!M45+'05'!M45+'06'!M45+'07'!M45+'08'!M45+'09'!M45+'10'!M45+'11'!M45+'12'!M45)/$G$4)</f>
        <v>7.375</v>
      </c>
      <c r="N45" s="96">
        <v>28500000</v>
      </c>
      <c r="O45" s="97">
        <f t="shared" si="0"/>
        <v>0.5500435087719299</v>
      </c>
      <c r="P45" s="98">
        <f t="shared" si="1"/>
        <v>265698.9830508475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53126542</v>
      </c>
      <c r="D46" s="95">
        <f>'01'!D46+'13'!D46+'02'!D46+'03'!D46+'04'!D46+'05'!D46+'06'!D46+'07'!D46+'08'!D46+'09'!D46+'10'!D46+'11'!D46+'12'!D46</f>
        <v>6605207</v>
      </c>
      <c r="E46" s="95">
        <f>'01'!E46+'13'!E46+'02'!E46+'03'!E46+'04'!E46+'05'!E46+'06'!E46+'07'!E46+'08'!E46+'09'!E46+'10'!E46+'11'!E46+'12'!E46</f>
        <v>7353689</v>
      </c>
      <c r="F46" s="95">
        <f>'01'!F46+'13'!F46+'02'!F46+'03'!F46+'04'!F46+'05'!F46+'06'!F46+'07'!F46+'08'!F46+'09'!F46+'10'!F46+'11'!F46+'12'!F46</f>
        <v>183855</v>
      </c>
      <c r="G46" s="95">
        <f>'01'!G46+'13'!G46+'02'!G46+'03'!G46+'04'!G46+'05'!G46+'06'!G46+'07'!G46+'08'!G46+'09'!G46+'10'!G46+'11'!G46+'12'!G46</f>
        <v>9153989</v>
      </c>
      <c r="H46" s="95">
        <f>'01'!H46+'13'!H46+'02'!H46+'03'!H46+'04'!H46+'05'!H46+'06'!H46+'07'!H46+'08'!H46+'09'!H46+'10'!H46+'11'!H46+'12'!H46</f>
        <v>314630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5473309</v>
      </c>
      <c r="K46" s="95">
        <f>'01'!K46+'13'!K46+'02'!K46+'03'!K46+'04'!K46+'05'!K46+'06'!K46+'07'!K46+'08'!K46+'09'!K46+'10'!K46+'11'!K46+'12'!K46</f>
        <v>82211221</v>
      </c>
      <c r="L46" s="95">
        <f>'01'!L46+'13'!L46+'02'!L46+'03'!L46+'04'!L46+'05'!L46+'06'!L46+'07'!L46+'08'!L46+'09'!L46+'10'!L46+'11'!L46+'12'!L46</f>
        <v>9675831</v>
      </c>
      <c r="M46" s="140">
        <f>IF($G$4=0,0,('01'!M46+'13'!M46+'02'!M46+'03'!M46+'04'!M46+'05'!M46+'06'!M46+'07'!M46+'08'!M46+'09'!M46+'10'!M46+'11'!M46+'12'!M46)/$G$4)</f>
        <v>60.375</v>
      </c>
      <c r="N46" s="96">
        <v>138938000</v>
      </c>
      <c r="O46" s="97">
        <f t="shared" si="0"/>
        <v>0.5917115619916797</v>
      </c>
      <c r="P46" s="98">
        <f t="shared" si="1"/>
        <v>170209.56728778468</v>
      </c>
    </row>
    <row r="47" spans="1:16" ht="12.75">
      <c r="A47" s="136" t="s">
        <v>74</v>
      </c>
      <c r="B47" s="137">
        <v>121</v>
      </c>
      <c r="C47" s="139">
        <f aca="true" t="shared" si="4" ref="C47:L47">SUM(C40:C46)</f>
        <v>72385576</v>
      </c>
      <c r="D47" s="139">
        <f t="shared" si="4"/>
        <v>8278833</v>
      </c>
      <c r="E47" s="139">
        <f t="shared" si="4"/>
        <v>11702867</v>
      </c>
      <c r="F47" s="139">
        <f t="shared" si="4"/>
        <v>535563</v>
      </c>
      <c r="G47" s="139">
        <f t="shared" si="4"/>
        <v>10866911</v>
      </c>
      <c r="H47" s="139">
        <f t="shared" si="4"/>
        <v>845933</v>
      </c>
      <c r="I47" s="139">
        <f t="shared" si="4"/>
        <v>0</v>
      </c>
      <c r="J47" s="139">
        <f t="shared" si="4"/>
        <v>7473963</v>
      </c>
      <c r="K47" s="139">
        <f t="shared" si="4"/>
        <v>112089646</v>
      </c>
      <c r="L47" s="139">
        <f t="shared" si="4"/>
        <v>10556696</v>
      </c>
      <c r="M47" s="141">
        <f>SUM(M40:M46)</f>
        <v>72.25</v>
      </c>
      <c r="N47" s="139">
        <f>SUM(N40:N46)</f>
        <v>190938000</v>
      </c>
      <c r="O47" s="97">
        <f t="shared" si="0"/>
        <v>0.5870473452115347</v>
      </c>
      <c r="P47" s="98">
        <f t="shared" si="1"/>
        <v>193926.723183391</v>
      </c>
    </row>
    <row r="48" spans="1:16" ht="12.75">
      <c r="A48" s="136" t="s">
        <v>70</v>
      </c>
      <c r="B48" s="137">
        <v>152</v>
      </c>
      <c r="C48" s="139">
        <f aca="true" t="shared" si="5" ref="C48:L48">C32+C39+C47</f>
        <v>82524727</v>
      </c>
      <c r="D48" s="139">
        <f t="shared" si="5"/>
        <v>8729104</v>
      </c>
      <c r="E48" s="139">
        <f t="shared" si="5"/>
        <v>11702867</v>
      </c>
      <c r="F48" s="139">
        <f t="shared" si="5"/>
        <v>535563</v>
      </c>
      <c r="G48" s="139">
        <f t="shared" si="5"/>
        <v>11564297</v>
      </c>
      <c r="H48" s="139">
        <f t="shared" si="5"/>
        <v>950710</v>
      </c>
      <c r="I48" s="139">
        <f t="shared" si="5"/>
        <v>0</v>
      </c>
      <c r="J48" s="139">
        <f t="shared" si="5"/>
        <v>8280812</v>
      </c>
      <c r="K48" s="139">
        <f t="shared" si="5"/>
        <v>124288080</v>
      </c>
      <c r="L48" s="139">
        <f t="shared" si="5"/>
        <v>10941717</v>
      </c>
      <c r="M48" s="141">
        <f>M32+M39+M47</f>
        <v>79.375</v>
      </c>
      <c r="N48" s="139">
        <f>N32+N39+N47</f>
        <v>208532000</v>
      </c>
      <c r="O48" s="97">
        <f t="shared" si="0"/>
        <v>0.5960144246446588</v>
      </c>
      <c r="P48" s="98">
        <f t="shared" si="1"/>
        <v>195729.25984251968</v>
      </c>
    </row>
    <row r="49" spans="1:16" ht="12.75">
      <c r="A49" s="136" t="s">
        <v>51</v>
      </c>
      <c r="B49" s="137">
        <v>158</v>
      </c>
      <c r="C49" s="138">
        <f>'01'!C49+'13'!C49+'02'!C49+'03'!C49+'04'!C49+'05'!C49+'06'!C49+'07'!C49+'08'!C49+'09'!C49+'10'!C49+'11'!C49+'12'!C49</f>
        <v>2288836</v>
      </c>
      <c r="D49" s="138">
        <f>'01'!D49+'13'!D49+'02'!D49+'03'!D49+'04'!D49+'05'!D49+'06'!D49+'07'!D49+'08'!D49+'09'!D49+'10'!D49+'11'!D49+'12'!D49</f>
        <v>168000</v>
      </c>
      <c r="E49" s="138">
        <f>'01'!E49+'13'!E49+'02'!E49+'03'!E49+'04'!E49+'05'!E49+'06'!E49+'07'!E49+'08'!E49+'09'!E49+'10'!E49+'11'!E49+'12'!E49</f>
        <v>0</v>
      </c>
      <c r="F49" s="138">
        <f>'01'!F49+'13'!F49+'02'!F49+'03'!F49+'04'!F49+'05'!F49+'06'!F49+'07'!F49+'08'!F49+'09'!F49+'10'!F49+'11'!F49+'12'!F49</f>
        <v>0</v>
      </c>
      <c r="G49" s="138">
        <f>'01'!G49+'13'!G49+'02'!G49+'03'!G49+'04'!G49+'05'!G49+'06'!G49+'07'!G49+'08'!G49+'09'!G49+'10'!G49+'11'!G49+'12'!G49</f>
        <v>139600</v>
      </c>
      <c r="H49" s="138">
        <f>'01'!H49+'13'!H49+'02'!H49+'03'!H49+'04'!H49+'05'!H49+'06'!H49+'07'!H49+'08'!H49+'09'!H49+'10'!H49+'11'!H49+'12'!H49</f>
        <v>0</v>
      </c>
      <c r="I49" s="138">
        <f>'01'!I49+'13'!I49+'02'!I49+'03'!I49+'04'!I49+'05'!I49+'06'!I49+'07'!I49+'08'!I49+'09'!I49+'10'!I49+'11'!I49+'12'!I49</f>
        <v>0</v>
      </c>
      <c r="J49" s="138">
        <f>'01'!J49+'13'!J49+'02'!J49+'03'!J49+'04'!J49+'05'!J49+'06'!J49+'07'!J49+'08'!J49+'09'!J49+'10'!J49+'11'!J49+'12'!J49</f>
        <v>190048</v>
      </c>
      <c r="K49" s="138">
        <f>'01'!K49+'13'!K49+'02'!K49+'03'!K49+'04'!K49+'05'!K49+'06'!K49+'07'!K49+'08'!K49+'09'!K49+'10'!K49+'11'!K49+'12'!K49</f>
        <v>2786484</v>
      </c>
      <c r="L49" s="138">
        <f>'01'!L49+'13'!L49+'02'!L49+'03'!L49+'04'!L49+'05'!L49+'06'!L49+'07'!L49+'08'!L49+'09'!L49+'10'!L49+'11'!L49+'12'!L49</f>
        <v>114934</v>
      </c>
      <c r="M49" s="140">
        <f>IF($G$4=0,0,('01'!M49+'13'!M49+'02'!M49+'03'!M49+'04'!M49+'05'!M49+'06'!M49+'07'!M49+'08'!M49+'09'!M49+'10'!M49+'11'!M49+'12'!M49)/$G$4)</f>
        <v>2</v>
      </c>
      <c r="N49" s="96">
        <v>4542000</v>
      </c>
      <c r="O49" s="97">
        <f t="shared" si="0"/>
        <v>0.6134927344782034</v>
      </c>
      <c r="P49" s="98">
        <f t="shared" si="1"/>
        <v>174155.25</v>
      </c>
    </row>
    <row r="50" spans="1:16" ht="12.75">
      <c r="A50" s="136" t="s">
        <v>75</v>
      </c>
      <c r="B50" s="137">
        <v>159</v>
      </c>
      <c r="C50" s="139">
        <f aca="true" t="shared" si="6" ref="C50:L50">C48+C49</f>
        <v>84813563</v>
      </c>
      <c r="D50" s="139">
        <f t="shared" si="6"/>
        <v>8897104</v>
      </c>
      <c r="E50" s="139">
        <f t="shared" si="6"/>
        <v>11702867</v>
      </c>
      <c r="F50" s="139">
        <f t="shared" si="6"/>
        <v>535563</v>
      </c>
      <c r="G50" s="139">
        <f t="shared" si="6"/>
        <v>11703897</v>
      </c>
      <c r="H50" s="139">
        <f t="shared" si="6"/>
        <v>950710</v>
      </c>
      <c r="I50" s="139">
        <f t="shared" si="6"/>
        <v>0</v>
      </c>
      <c r="J50" s="139">
        <f t="shared" si="6"/>
        <v>8470860</v>
      </c>
      <c r="K50" s="139">
        <f t="shared" si="6"/>
        <v>127074564</v>
      </c>
      <c r="L50" s="139">
        <f t="shared" si="6"/>
        <v>11056651</v>
      </c>
      <c r="M50" s="141">
        <f>M48+M49</f>
        <v>81.375</v>
      </c>
      <c r="N50" s="139">
        <f>N48+N49</f>
        <v>213074000</v>
      </c>
      <c r="O50" s="97">
        <f t="shared" si="0"/>
        <v>0.5963870016989403</v>
      </c>
      <c r="P50" s="98">
        <f t="shared" si="1"/>
        <v>195199.02304147466</v>
      </c>
    </row>
    <row r="51" spans="1:14" ht="12.75">
      <c r="A51" s="152"/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6"/>
    </row>
    <row r="52" spans="1:14" ht="12.75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56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56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56"/>
    </row>
    <row r="55" spans="1:14" ht="12.75">
      <c r="A55" s="54" t="s">
        <v>63</v>
      </c>
      <c r="B55" s="55">
        <f aca="true" t="shared" si="7" ref="B55:B74">IF(A55="","",VLOOKUP(A55,$A$12:$B$50,2,FALSE))</f>
        <v>120</v>
      </c>
      <c r="C55" s="55">
        <v>58895</v>
      </c>
      <c r="D55" s="55">
        <v>7730</v>
      </c>
      <c r="E55" s="55">
        <v>8834</v>
      </c>
      <c r="F55" s="55"/>
      <c r="G55" s="55">
        <v>7362</v>
      </c>
      <c r="H55" s="55">
        <v>9202</v>
      </c>
      <c r="I55" s="55"/>
      <c r="J55" s="55">
        <v>-5838</v>
      </c>
      <c r="K55" s="114"/>
      <c r="L55" s="55">
        <v>-47434</v>
      </c>
      <c r="M55" s="59">
        <v>1</v>
      </c>
      <c r="N55" s="156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59"/>
      <c r="N56" s="156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59"/>
      <c r="N57" s="156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6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4"/>
      <c r="L59" s="55"/>
      <c r="M59" s="59"/>
      <c r="N59" s="156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6"/>
      <c r="L60" s="59"/>
      <c r="M60" s="59"/>
      <c r="N60" s="156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6"/>
      <c r="L61" s="59"/>
      <c r="M61" s="59"/>
      <c r="N61" s="156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6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4"/>
      <c r="L63" s="55"/>
      <c r="M63" s="59"/>
      <c r="N63" s="156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6"/>
      <c r="L64" s="59"/>
      <c r="M64" s="59"/>
      <c r="N64" s="156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6"/>
      <c r="L65" s="59"/>
      <c r="M65" s="59"/>
      <c r="N65" s="156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6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4"/>
      <c r="L67" s="55"/>
      <c r="M67" s="59"/>
      <c r="N67" s="156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6"/>
      <c r="L68" s="59"/>
      <c r="M68" s="59"/>
      <c r="N68" s="156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6"/>
      <c r="L69" s="59"/>
      <c r="M69" s="59"/>
      <c r="N69" s="156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6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4"/>
      <c r="L71" s="55"/>
      <c r="M71" s="59"/>
      <c r="N71" s="156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6"/>
      <c r="L72" s="59"/>
      <c r="M72" s="59"/>
      <c r="N72" s="156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6"/>
      <c r="L73" s="59"/>
      <c r="M73" s="59"/>
      <c r="N73" s="156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5" s="2" customFormat="1" ht="12.75">
      <c r="A76" s="61" t="s">
        <v>21</v>
      </c>
      <c r="B76" s="191" t="s">
        <v>212</v>
      </c>
      <c r="C76" s="191"/>
      <c r="D76" s="191"/>
      <c r="E76" s="62"/>
    </row>
    <row r="77" spans="10:11" s="2" customFormat="1" ht="12.75">
      <c r="J77" s="190" t="s">
        <v>209</v>
      </c>
      <c r="K77" s="190"/>
    </row>
    <row r="78" spans="10:11" s="2" customFormat="1" ht="12.75">
      <c r="J78" s="189" t="s">
        <v>48</v>
      </c>
      <c r="K78" s="189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6" t="s">
        <v>123</v>
      </c>
    </row>
    <row r="224" ht="24.75" customHeight="1">
      <c r="A224" s="106" t="s">
        <v>124</v>
      </c>
    </row>
    <row r="225" ht="24.75" customHeight="1">
      <c r="A225" s="106" t="s">
        <v>125</v>
      </c>
    </row>
    <row r="226" ht="24.75" customHeight="1">
      <c r="A226" s="106" t="s">
        <v>126</v>
      </c>
    </row>
    <row r="227" ht="24.75" customHeight="1">
      <c r="A227" s="106" t="s">
        <v>127</v>
      </c>
    </row>
    <row r="228" ht="24.75" customHeight="1">
      <c r="A228" s="106" t="s">
        <v>128</v>
      </c>
    </row>
    <row r="229" ht="24.75" customHeight="1">
      <c r="A229" s="106" t="s">
        <v>129</v>
      </c>
    </row>
    <row r="230" ht="24.75" customHeight="1">
      <c r="A230" s="106" t="s">
        <v>132</v>
      </c>
    </row>
    <row r="231" ht="24.75" customHeight="1">
      <c r="A231" s="106" t="s">
        <v>133</v>
      </c>
    </row>
    <row r="232" ht="24.75" customHeight="1">
      <c r="A232" s="106" t="s">
        <v>134</v>
      </c>
    </row>
    <row r="233" ht="24.75" customHeight="1">
      <c r="A233" s="106" t="s">
        <v>135</v>
      </c>
    </row>
    <row r="234" ht="24.75" customHeight="1">
      <c r="A234" s="106" t="s">
        <v>130</v>
      </c>
    </row>
    <row r="235" ht="24.75" customHeight="1">
      <c r="A235" s="106" t="s">
        <v>136</v>
      </c>
    </row>
    <row r="236" ht="24.75" customHeight="1">
      <c r="A236" s="106" t="s">
        <v>137</v>
      </c>
    </row>
    <row r="237" ht="24.75" customHeight="1">
      <c r="A237" s="106" t="s">
        <v>131</v>
      </c>
    </row>
    <row r="238" ht="24.75" customHeight="1">
      <c r="A238" s="106" t="s">
        <v>138</v>
      </c>
    </row>
    <row r="239" ht="24.75" customHeight="1">
      <c r="A239" s="106" t="s">
        <v>139</v>
      </c>
    </row>
    <row r="240" ht="24.75" customHeight="1">
      <c r="A240" s="106" t="s">
        <v>140</v>
      </c>
    </row>
    <row r="241" ht="24.75" customHeight="1">
      <c r="A241" s="106" t="s">
        <v>141</v>
      </c>
    </row>
    <row r="242" ht="24.75" customHeight="1">
      <c r="A242" s="106" t="s">
        <v>142</v>
      </c>
    </row>
    <row r="243" ht="24.75" customHeight="1">
      <c r="A243" s="106" t="s">
        <v>143</v>
      </c>
    </row>
    <row r="244" ht="24.75" customHeight="1">
      <c r="A244" s="106" t="s">
        <v>144</v>
      </c>
    </row>
    <row r="245" ht="24.75" customHeight="1">
      <c r="A245" s="106" t="s">
        <v>145</v>
      </c>
    </row>
    <row r="246" ht="24.75" customHeight="1">
      <c r="A246" s="106" t="s">
        <v>146</v>
      </c>
    </row>
    <row r="247" ht="24.75" customHeight="1">
      <c r="A247" s="106" t="s">
        <v>147</v>
      </c>
    </row>
    <row r="248" ht="24.75" customHeight="1">
      <c r="A248" s="106" t="s">
        <v>148</v>
      </c>
    </row>
    <row r="249" ht="24.75" customHeight="1">
      <c r="A249" s="106" t="s">
        <v>149</v>
      </c>
    </row>
    <row r="250" ht="24.75" customHeight="1">
      <c r="A250" s="106" t="s">
        <v>150</v>
      </c>
    </row>
    <row r="251" ht="24.75" customHeight="1">
      <c r="A251" s="106" t="s">
        <v>151</v>
      </c>
    </row>
    <row r="252" ht="24.75" customHeight="1">
      <c r="A252" s="106" t="s">
        <v>152</v>
      </c>
    </row>
    <row r="253" ht="24.75" customHeight="1">
      <c r="A253" s="106" t="s">
        <v>153</v>
      </c>
    </row>
    <row r="254" ht="24.75" customHeight="1">
      <c r="A254" s="106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7" t="s">
        <v>64</v>
      </c>
    </row>
    <row r="285" ht="12.75">
      <c r="A285" s="107" t="s">
        <v>65</v>
      </c>
    </row>
    <row r="286" ht="12.75">
      <c r="A286" s="107" t="s">
        <v>66</v>
      </c>
    </row>
    <row r="287" ht="12.75">
      <c r="A287" s="107" t="s">
        <v>67</v>
      </c>
    </row>
    <row r="288" ht="12.75">
      <c r="A288" s="107" t="s">
        <v>68</v>
      </c>
    </row>
    <row r="289" ht="12.75">
      <c r="A289" s="107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K3:L3"/>
    <mergeCell ref="E4:F4"/>
    <mergeCell ref="A5:F5"/>
    <mergeCell ref="H5:P5"/>
    <mergeCell ref="A52:M52"/>
    <mergeCell ref="A53:A54"/>
    <mergeCell ref="K2:L2"/>
    <mergeCell ref="B76:D76"/>
    <mergeCell ref="J77:K77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7">
      <pane xSplit="2" ySplit="5" topLeftCell="I57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B77" sqref="B77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5" width="9.125" style="63" customWidth="1"/>
    <col min="16" max="16" width="10.75390625" style="161" bestFit="1" customWidth="1"/>
    <col min="17" max="16384" width="9.125" style="63" customWidth="1"/>
  </cols>
  <sheetData>
    <row r="1" ht="25.5" customHeight="1">
      <c r="A1" s="1" t="str">
        <f>'01'!A1</f>
        <v>Zala Megyei Büntetés-végrehajtási Intézet</v>
      </c>
    </row>
    <row r="2" spans="1:10" ht="12.75">
      <c r="A2" s="3" t="s">
        <v>71</v>
      </c>
      <c r="H2" s="5" t="s">
        <v>0</v>
      </c>
      <c r="I2" s="179" t="s">
        <v>210</v>
      </c>
      <c r="J2" s="180"/>
    </row>
    <row r="3" spans="1:10" ht="12.75">
      <c r="A3" s="3"/>
      <c r="H3" s="5" t="s">
        <v>77</v>
      </c>
      <c r="I3" s="179" t="s">
        <v>211</v>
      </c>
      <c r="J3" s="180"/>
    </row>
    <row r="4" spans="1:7" ht="18" customHeight="1">
      <c r="A4" s="6"/>
      <c r="E4" s="146" t="s">
        <v>55</v>
      </c>
      <c r="F4" s="146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2" t="s">
        <v>85</v>
      </c>
      <c r="B5" s="182"/>
      <c r="C5" s="182"/>
      <c r="D5" s="182"/>
      <c r="E5" s="182"/>
      <c r="F5" s="182"/>
      <c r="G5" s="7" t="s">
        <v>83</v>
      </c>
      <c r="H5" s="181" t="s">
        <v>196</v>
      </c>
      <c r="I5" s="181"/>
      <c r="J5" s="181"/>
      <c r="K5" s="181"/>
      <c r="L5" s="181"/>
      <c r="M5" s="181"/>
      <c r="N5" s="181"/>
    </row>
    <row r="6" spans="1:10" ht="15.75" customHeight="1" thickBot="1">
      <c r="A6" s="65"/>
      <c r="J6" s="66" t="s">
        <v>76</v>
      </c>
    </row>
    <row r="7" spans="1:14" ht="12.75">
      <c r="A7" s="149"/>
      <c r="B7" s="117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48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7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0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7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1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  <c r="K10" s="142"/>
      <c r="L10" s="142" t="s">
        <v>177</v>
      </c>
      <c r="M10" s="142" t="s">
        <v>52</v>
      </c>
      <c r="N10" s="142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  <c r="P11" s="162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0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0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0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0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0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0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0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0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0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0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0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161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937204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96948</v>
      </c>
      <c r="F23" s="95">
        <f>'01M'!F23+'13M'!F23+'02M'!F23+'03M'!F23+'04M'!F23+'05M'!F23+'06M'!F23+'07M'!F23+'08M'!F23+'09M'!F23+'10M'!F23+'11M'!F23+'12M'!F23</f>
        <v>40950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1075102</v>
      </c>
      <c r="K23" s="140">
        <f>'01M'!K23+'13M'!K23+'02M'!K23+'03M'!K23+'04M'!K23+'05M'!K23+'06M'!K23+'07M'!K23+'08M'!K23+'09M'!K23+'10M'!K23+'11M'!K23+'12M'!K23</f>
        <v>0</v>
      </c>
      <c r="L23" s="96">
        <v>1194303</v>
      </c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0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0</v>
      </c>
      <c r="F24" s="95">
        <f>'01M'!F24+'13M'!F24+'02M'!F24+'03M'!F24+'04M'!F24+'05M'!F24+'06M'!F24+'07M'!F24+'08M'!F24+'09M'!F24+'10M'!F24+'11M'!F24+'12M'!F24</f>
        <v>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0</v>
      </c>
      <c r="K24" s="140">
        <f>'01M'!K24+'13M'!K24+'02M'!K24+'03M'!K24+'04M'!K24+'05M'!K24+'06M'!K24+'07M'!K24+'08M'!K24+'09M'!K24+'10M'!K24+'11M'!K24+'12M'!K24</f>
        <v>0</v>
      </c>
      <c r="L24" s="96"/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355395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36765</v>
      </c>
      <c r="F25" s="95">
        <f>'01M'!F25+'13M'!F25+'02M'!F25+'03M'!F25+'04M'!F25+'05M'!F25+'06M'!F25+'07M'!F25+'08M'!F25+'09M'!F25+'10M'!F25+'11M'!F25+'12M'!F25</f>
        <v>13650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405810</v>
      </c>
      <c r="K25" s="140">
        <f>'01M'!K25+'13M'!K25+'02M'!K25+'03M'!K25+'04M'!K25+'05M'!K25+'06M'!K25+'07M'!K25+'08M'!K25+'09M'!K25+'10M'!K25+'11M'!K25+'12M'!K25</f>
        <v>0</v>
      </c>
      <c r="L25" s="96">
        <v>732125</v>
      </c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53330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5517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58847</v>
      </c>
      <c r="K26" s="140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754554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78055</v>
      </c>
      <c r="F27" s="95">
        <f>'01M'!F27+'13M'!F27+'02M'!F27+'03M'!F27+'04M'!F27+'05M'!F27+'06M'!F27+'07M'!F27+'08M'!F27+'09M'!F27+'10M'!F27+'11M'!F27+'12M'!F27</f>
        <v>13650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846259</v>
      </c>
      <c r="K27" s="140">
        <f>'01M'!K27+'13M'!K27+'02M'!K27+'03M'!K27+'04M'!K27+'05M'!K27+'06M'!K27+'07M'!K27+'08M'!K27+'09M'!K27+'10M'!K27+'11M'!K27+'12M'!K27</f>
        <v>0</v>
      </c>
      <c r="L27" s="96">
        <v>1501794</v>
      </c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1474690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152552</v>
      </c>
      <c r="F28" s="95">
        <f>'01M'!F28+'13M'!F28+'02M'!F28+'03M'!F28+'04M'!F28+'05M'!F28+'06M'!F28+'07M'!F28+'08M'!F28+'09M'!F28+'10M'!F28+'11M'!F28+'12M'!F28</f>
        <v>24180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1651422</v>
      </c>
      <c r="K28" s="140">
        <f>'01M'!K28+'13M'!K28+'02M'!K28+'03M'!K28+'04M'!K28+'05M'!K28+'06M'!K28+'07M'!K28+'08M'!K28+'09M'!K28+'10M'!K28+'11M'!K28+'12M'!K28</f>
        <v>0</v>
      </c>
      <c r="L28" s="96">
        <v>2537657</v>
      </c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83669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8655</v>
      </c>
      <c r="F29" s="95">
        <f>'01M'!F29+'13M'!F29+'02M'!F29+'03M'!F29+'04M'!F29+'05M'!F29+'06M'!F29+'07M'!F29+'08M'!F29+'09M'!F29+'10M'!F29+'11M'!F29+'12M'!F29</f>
        <v>2210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94534</v>
      </c>
      <c r="K29" s="140">
        <f>'01M'!K29+'13M'!K29+'02M'!K29+'03M'!K29+'04M'!K29+'05M'!K29+'06M'!K29+'07M'!K29+'08M'!K29+'09M'!K29+'10M'!K29+'11M'!K29+'12M'!K29</f>
        <v>0</v>
      </c>
      <c r="L29" s="96">
        <v>639764</v>
      </c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0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0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6" s="101" customFormat="1" ht="12.75">
      <c r="A32" s="136" t="s">
        <v>73</v>
      </c>
      <c r="B32" s="137">
        <v>92</v>
      </c>
      <c r="C32" s="139">
        <f aca="true" t="shared" si="2" ref="C32:J32">SUM(C12:C31)</f>
        <v>3658842</v>
      </c>
      <c r="D32" s="139">
        <f t="shared" si="2"/>
        <v>0</v>
      </c>
      <c r="E32" s="139">
        <f t="shared" si="2"/>
        <v>378492</v>
      </c>
      <c r="F32" s="139">
        <f t="shared" si="2"/>
        <v>94640</v>
      </c>
      <c r="G32" s="139">
        <f t="shared" si="2"/>
        <v>0</v>
      </c>
      <c r="H32" s="139">
        <f t="shared" si="2"/>
        <v>0</v>
      </c>
      <c r="I32" s="139">
        <f t="shared" si="2"/>
        <v>0</v>
      </c>
      <c r="J32" s="139">
        <f t="shared" si="2"/>
        <v>4131974</v>
      </c>
      <c r="K32" s="141">
        <f>SUM(K12:K31)</f>
        <v>0</v>
      </c>
      <c r="L32" s="139">
        <f>SUM(L12:L31)</f>
        <v>6605643</v>
      </c>
      <c r="M32" s="97">
        <f t="shared" si="0"/>
        <v>0</v>
      </c>
      <c r="N32" s="98">
        <f t="shared" si="1"/>
        <v>0</v>
      </c>
      <c r="P32" s="163"/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0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0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0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  <c r="P35" s="163"/>
    </row>
    <row r="36" spans="1:16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0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  <c r="P36" s="163"/>
    </row>
    <row r="37" spans="1:16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0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  <c r="P37" s="163"/>
    </row>
    <row r="38" spans="1:16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0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  <c r="P38" s="164"/>
    </row>
    <row r="39" spans="1:14" ht="12.75">
      <c r="A39" s="136" t="s">
        <v>72</v>
      </c>
      <c r="B39" s="137">
        <v>110</v>
      </c>
      <c r="C39" s="139">
        <f aca="true" t="shared" si="3" ref="C39:J39">SUM(C33:C38)</f>
        <v>0</v>
      </c>
      <c r="D39" s="139">
        <f t="shared" si="3"/>
        <v>0</v>
      </c>
      <c r="E39" s="139">
        <f t="shared" si="3"/>
        <v>0</v>
      </c>
      <c r="F39" s="139">
        <f t="shared" si="3"/>
        <v>0</v>
      </c>
      <c r="G39" s="139">
        <f t="shared" si="3"/>
        <v>0</v>
      </c>
      <c r="H39" s="139">
        <f t="shared" si="3"/>
        <v>0</v>
      </c>
      <c r="I39" s="139">
        <f t="shared" si="3"/>
        <v>0</v>
      </c>
      <c r="J39" s="139">
        <f t="shared" si="3"/>
        <v>0</v>
      </c>
      <c r="K39" s="141">
        <f>SUM(K33:K38)</f>
        <v>0</v>
      </c>
      <c r="L39" s="139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0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0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1347235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139365</v>
      </c>
      <c r="F42" s="95">
        <f>'01M'!F42+'13M'!F42+'02M'!F42+'03M'!F42+'04M'!F42+'05M'!F42+'06M'!F42+'07M'!F42+'08M'!F42+'09M'!F42+'10M'!F42+'11M'!F42+'12M'!F42</f>
        <v>12285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1498885</v>
      </c>
      <c r="K42" s="140">
        <f>'01M'!K42+'13M'!K42+'02M'!K42+'03M'!K42+'04M'!K42+'05M'!K42+'06M'!K42+'07M'!K42+'08M'!K42+'09M'!K42+'10M'!K42+'11M'!K42+'12M'!K42</f>
        <v>0</v>
      </c>
      <c r="L42" s="96">
        <v>2628140</v>
      </c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398761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41252</v>
      </c>
      <c r="F43" s="95">
        <f>'01M'!F43+'13M'!F43+'02M'!F43+'03M'!F43+'04M'!F43+'05M'!F43+'06M'!F43+'07M'!F43+'08M'!F43+'09M'!F43+'10M'!F43+'11M'!F43+'12M'!F43</f>
        <v>1950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441963</v>
      </c>
      <c r="K43" s="140">
        <f>'01M'!K43+'13M'!K43+'02M'!K43+'03M'!K43+'04M'!K43+'05M'!K43+'06M'!K43+'07M'!K43+'08M'!K43+'09M'!K43+'10M'!K43+'11M'!K43+'12M'!K43</f>
        <v>0</v>
      </c>
      <c r="L43" s="96"/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4091994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437337</v>
      </c>
      <c r="F44" s="95">
        <f>'01M'!F44+'13M'!F44+'02M'!F44+'03M'!F44+'04M'!F44+'05M'!F44+'06M'!F44+'07M'!F44+'08M'!F44+'09M'!F44+'10M'!F44+'11M'!F44+'12M'!F44</f>
        <v>37988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4567319</v>
      </c>
      <c r="K44" s="140">
        <f>'01M'!K44+'13M'!K44+'02M'!K44+'03M'!K44+'04M'!K44+'05M'!K44+'06M'!K44+'07M'!K44+'08M'!K44+'09M'!K44+'10M'!K44+'11M'!K44+'12M'!K44</f>
        <v>0</v>
      </c>
      <c r="L44" s="96">
        <v>6194902</v>
      </c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4877306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504553</v>
      </c>
      <c r="F45" s="95">
        <f>'01M'!F45+'13M'!F45+'02M'!F45+'03M'!F45+'04M'!F45+'05M'!F45+'06M'!F45+'07M'!F45+'08M'!F45+'09M'!F45+'10M'!F45+'11M'!F45+'12M'!F45</f>
        <v>94640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5476499</v>
      </c>
      <c r="K45" s="140">
        <f>'01M'!K45+'13M'!K45+'02M'!K45+'03M'!K45+'04M'!K45+'05M'!K45+'06M'!K45+'07M'!K45+'08M'!K45+'09M'!K45+'10M'!K45+'11M'!K45+'12M'!K45</f>
        <v>0</v>
      </c>
      <c r="L45" s="96">
        <v>10700285</v>
      </c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27061500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2806893</v>
      </c>
      <c r="F46" s="95">
        <f>'01M'!F46+'13M'!F46+'02M'!F46+'03M'!F46+'04M'!F46+'05M'!F46+'06M'!F46+'07M'!F46+'08M'!F46+'09M'!F46+'10M'!F46+'11M'!F46+'12M'!F46</f>
        <v>730709</v>
      </c>
      <c r="G46" s="95">
        <f>'01M'!G46+'13M'!G46+'02M'!G46+'03M'!G46+'04M'!G46+'05M'!G46+'06M'!G46+'07M'!G46+'08M'!G46+'09M'!G46+'10M'!G46+'11M'!G46+'12M'!G46</f>
        <v>0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30599102</v>
      </c>
      <c r="K46" s="140">
        <f>'01M'!K46+'13M'!K46+'02M'!K46+'03M'!K46+'04M'!K46+'05M'!K46+'06M'!K46+'07M'!K46+'08M'!K46+'09M'!K46+'10M'!K46+'11M'!K46+'12M'!K46</f>
        <v>0</v>
      </c>
      <c r="L46" s="96">
        <f>52196742+189000</f>
        <v>52385742</v>
      </c>
      <c r="M46" s="97">
        <f t="shared" si="0"/>
        <v>0</v>
      </c>
      <c r="N46" s="98">
        <f t="shared" si="1"/>
        <v>0</v>
      </c>
    </row>
    <row r="47" spans="1:14" ht="12.75">
      <c r="A47" s="136" t="s">
        <v>74</v>
      </c>
      <c r="B47" s="137">
        <v>121</v>
      </c>
      <c r="C47" s="139">
        <f aca="true" t="shared" si="4" ref="C47:J47">SUM(C40:C46)</f>
        <v>37776796</v>
      </c>
      <c r="D47" s="139">
        <f t="shared" si="4"/>
        <v>0</v>
      </c>
      <c r="E47" s="139">
        <f t="shared" si="4"/>
        <v>3929400</v>
      </c>
      <c r="F47" s="139">
        <f t="shared" si="4"/>
        <v>877572</v>
      </c>
      <c r="G47" s="139">
        <f t="shared" si="4"/>
        <v>0</v>
      </c>
      <c r="H47" s="139">
        <f t="shared" si="4"/>
        <v>0</v>
      </c>
      <c r="I47" s="139">
        <f t="shared" si="4"/>
        <v>0</v>
      </c>
      <c r="J47" s="139">
        <f t="shared" si="4"/>
        <v>42583768</v>
      </c>
      <c r="K47" s="141">
        <f>SUM(K40:K46)</f>
        <v>0</v>
      </c>
      <c r="L47" s="139">
        <f>SUM(L40:L46)</f>
        <v>71909069</v>
      </c>
      <c r="M47" s="97">
        <f t="shared" si="0"/>
        <v>0</v>
      </c>
      <c r="N47" s="98">
        <f t="shared" si="1"/>
        <v>0</v>
      </c>
    </row>
    <row r="48" spans="1:14" ht="12.75">
      <c r="A48" s="136" t="s">
        <v>70</v>
      </c>
      <c r="B48" s="137">
        <v>152</v>
      </c>
      <c r="C48" s="139">
        <f aca="true" t="shared" si="5" ref="C48:J48">C32+C39+C47</f>
        <v>41435638</v>
      </c>
      <c r="D48" s="139">
        <f t="shared" si="5"/>
        <v>0</v>
      </c>
      <c r="E48" s="139">
        <f t="shared" si="5"/>
        <v>4307892</v>
      </c>
      <c r="F48" s="139">
        <f t="shared" si="5"/>
        <v>972212</v>
      </c>
      <c r="G48" s="139">
        <f t="shared" si="5"/>
        <v>0</v>
      </c>
      <c r="H48" s="139">
        <f t="shared" si="5"/>
        <v>0</v>
      </c>
      <c r="I48" s="139">
        <f t="shared" si="5"/>
        <v>0</v>
      </c>
      <c r="J48" s="139">
        <f t="shared" si="5"/>
        <v>46715742</v>
      </c>
      <c r="K48" s="141">
        <f>K32+K39+K47</f>
        <v>0</v>
      </c>
      <c r="L48" s="139">
        <f>L32+L39+L47</f>
        <v>78514712</v>
      </c>
      <c r="M48" s="97">
        <f t="shared" si="0"/>
        <v>0</v>
      </c>
      <c r="N48" s="98">
        <f t="shared" si="1"/>
        <v>0</v>
      </c>
    </row>
    <row r="49" spans="1:14" ht="12.75">
      <c r="A49" s="136" t="s">
        <v>51</v>
      </c>
      <c r="B49" s="137">
        <v>158</v>
      </c>
      <c r="C49" s="95">
        <f>'01M'!C49+'13M'!C49+'02M'!C49+'03M'!C49+'04M'!C49+'05M'!C49+'06M'!C49+'07M'!C49+'08M'!C49+'09M'!C49+'10M'!C49+'11M'!C49+'12M'!C49</f>
        <v>847761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87472</v>
      </c>
      <c r="F49" s="95">
        <f>'01M'!F49+'13M'!F49+'02M'!F49+'03M'!F49+'04M'!F49+'05M'!F49+'06M'!F49+'07M'!F49+'08M'!F49+'09M'!F49+'10M'!F49+'11M'!F49+'12M'!F49</f>
        <v>21450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956683</v>
      </c>
      <c r="K49" s="140">
        <f>'01M'!K49+'13M'!K49+'02M'!K49+'03M'!K49+'04M'!K49+'05M'!K49+'06M'!K49+'07M'!K49+'08M'!K49+'09M'!K49+'10M'!K49+'11M'!K49+'12M'!K49</f>
        <v>0</v>
      </c>
      <c r="L49" s="96">
        <v>1705288</v>
      </c>
      <c r="M49" s="97">
        <f t="shared" si="0"/>
        <v>0</v>
      </c>
      <c r="N49" s="98">
        <f t="shared" si="1"/>
        <v>0</v>
      </c>
    </row>
    <row r="50" spans="1:14" ht="12.75">
      <c r="A50" s="136" t="s">
        <v>75</v>
      </c>
      <c r="B50" s="137">
        <v>159</v>
      </c>
      <c r="C50" s="139">
        <f aca="true" t="shared" si="6" ref="C50:J50">C48+C49</f>
        <v>42283399</v>
      </c>
      <c r="D50" s="139">
        <f t="shared" si="6"/>
        <v>0</v>
      </c>
      <c r="E50" s="139">
        <f t="shared" si="6"/>
        <v>4395364</v>
      </c>
      <c r="F50" s="139">
        <f t="shared" si="6"/>
        <v>993662</v>
      </c>
      <c r="G50" s="139">
        <f t="shared" si="6"/>
        <v>0</v>
      </c>
      <c r="H50" s="139">
        <f t="shared" si="6"/>
        <v>0</v>
      </c>
      <c r="I50" s="139">
        <f t="shared" si="6"/>
        <v>0</v>
      </c>
      <c r="J50" s="139">
        <f t="shared" si="6"/>
        <v>47672425</v>
      </c>
      <c r="K50" s="141">
        <f>K48+K49</f>
        <v>0</v>
      </c>
      <c r="L50" s="139">
        <f>L48+L49</f>
        <v>80220000</v>
      </c>
      <c r="M50" s="97">
        <f t="shared" si="0"/>
        <v>0</v>
      </c>
      <c r="N50" s="98">
        <f t="shared" si="1"/>
        <v>0</v>
      </c>
    </row>
    <row r="51" spans="1:14" ht="12.75">
      <c r="A51" s="152"/>
      <c r="B51" s="153"/>
      <c r="C51" s="154"/>
      <c r="D51" s="154"/>
      <c r="E51" s="154"/>
      <c r="F51" s="154"/>
      <c r="G51" s="154"/>
      <c r="H51" s="154"/>
      <c r="I51" s="154"/>
      <c r="J51" s="154"/>
      <c r="K51" s="155"/>
      <c r="L51" s="154"/>
      <c r="M51" s="156"/>
      <c r="N51" s="157"/>
    </row>
    <row r="52" spans="1:14" ht="12.75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96"/>
      <c r="M52" s="156"/>
      <c r="N52" s="157"/>
    </row>
    <row r="53" spans="1:14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56"/>
      <c r="N53" s="157"/>
    </row>
    <row r="54" spans="1:14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52" t="s">
        <v>161</v>
      </c>
      <c r="M54" s="156"/>
      <c r="N54" s="157"/>
    </row>
    <row r="55" spans="1:14" ht="12.75">
      <c r="A55" s="54" t="s">
        <v>26</v>
      </c>
      <c r="B55" s="55">
        <f aca="true" t="shared" si="7" ref="B55:B74">IF(A55="","",VLOOKUP(A55,$A$12:$B$50,2,FALSE))</f>
        <v>74</v>
      </c>
      <c r="C55" s="55">
        <v>5832</v>
      </c>
      <c r="D55" s="55"/>
      <c r="E55" s="55">
        <v>604</v>
      </c>
      <c r="F55" s="55"/>
      <c r="G55" s="55"/>
      <c r="H55" s="55"/>
      <c r="I55" s="55"/>
      <c r="J55" s="126">
        <v>6436</v>
      </c>
      <c r="K55" s="55">
        <v>1</v>
      </c>
      <c r="L55" s="55">
        <v>22</v>
      </c>
      <c r="M55" s="156"/>
      <c r="N55" s="157"/>
    </row>
    <row r="56" spans="1:14" ht="12.75">
      <c r="A56" s="58" t="s">
        <v>63</v>
      </c>
      <c r="B56" s="59">
        <f t="shared" si="7"/>
        <v>120</v>
      </c>
      <c r="C56" s="59">
        <v>11238</v>
      </c>
      <c r="D56" s="59"/>
      <c r="E56" s="59">
        <v>1163</v>
      </c>
      <c r="F56" s="59"/>
      <c r="G56" s="59"/>
      <c r="H56" s="59"/>
      <c r="I56" s="59"/>
      <c r="J56" s="129"/>
      <c r="K56" s="59">
        <v>10</v>
      </c>
      <c r="L56" s="59">
        <v>21</v>
      </c>
      <c r="M56" s="156"/>
      <c r="N56" s="157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129"/>
      <c r="K57" s="59"/>
      <c r="L57" s="59"/>
      <c r="M57" s="156"/>
      <c r="N57" s="157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6"/>
      <c r="N58" s="157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6"/>
      <c r="K59" s="55"/>
      <c r="L59" s="55"/>
      <c r="M59" s="156"/>
      <c r="N59" s="157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29"/>
      <c r="K60" s="59"/>
      <c r="L60" s="59"/>
      <c r="M60" s="156"/>
      <c r="N60" s="157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29"/>
      <c r="K61" s="59"/>
      <c r="L61" s="59"/>
      <c r="M61" s="156"/>
      <c r="N61" s="157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6"/>
      <c r="N62" s="157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6"/>
      <c r="K63" s="55"/>
      <c r="L63" s="55"/>
      <c r="M63" s="156"/>
      <c r="N63" s="157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29"/>
      <c r="K64" s="59"/>
      <c r="L64" s="59"/>
      <c r="M64" s="156"/>
      <c r="N64" s="157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29"/>
      <c r="K65" s="59"/>
      <c r="L65" s="59"/>
      <c r="M65" s="156"/>
      <c r="N65" s="157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6"/>
      <c r="N66" s="157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6"/>
      <c r="K67" s="55"/>
      <c r="L67" s="55"/>
      <c r="M67" s="156"/>
      <c r="N67" s="157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29"/>
      <c r="K68" s="59"/>
      <c r="L68" s="59"/>
      <c r="M68" s="156"/>
      <c r="N68" s="157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29"/>
      <c r="K69" s="59"/>
      <c r="L69" s="59"/>
      <c r="M69" s="156"/>
      <c r="N69" s="157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6"/>
      <c r="N70" s="157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6"/>
      <c r="K71" s="55"/>
      <c r="L71" s="55"/>
      <c r="M71" s="156"/>
      <c r="N71" s="157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29"/>
      <c r="K72" s="59"/>
      <c r="L72" s="59"/>
      <c r="M72" s="156"/>
      <c r="N72" s="157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29"/>
      <c r="K73" s="59"/>
      <c r="L73" s="59"/>
      <c r="M73" s="156"/>
      <c r="N73" s="157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6" s="2" customFormat="1" ht="12.75">
      <c r="A76" s="61" t="s">
        <v>21</v>
      </c>
      <c r="B76" s="191" t="s">
        <v>214</v>
      </c>
      <c r="C76" s="191"/>
      <c r="D76" s="191"/>
      <c r="E76" s="62"/>
      <c r="P76" s="62"/>
    </row>
    <row r="77" spans="10:16" s="2" customFormat="1" ht="12.75">
      <c r="J77" s="190" t="s">
        <v>209</v>
      </c>
      <c r="K77" s="190"/>
      <c r="P77" s="62"/>
    </row>
    <row r="78" spans="10:16" s="2" customFormat="1" ht="12.75">
      <c r="J78" s="189" t="s">
        <v>48</v>
      </c>
      <c r="K78" s="189"/>
      <c r="P78" s="62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6" t="s">
        <v>123</v>
      </c>
    </row>
    <row r="224" ht="24.75" customHeight="1">
      <c r="A224" s="106" t="s">
        <v>124</v>
      </c>
    </row>
    <row r="225" ht="24.75" customHeight="1">
      <c r="A225" s="106" t="s">
        <v>125</v>
      </c>
    </row>
    <row r="226" ht="24.75" customHeight="1">
      <c r="A226" s="106" t="s">
        <v>126</v>
      </c>
    </row>
    <row r="227" ht="24.75" customHeight="1">
      <c r="A227" s="106" t="s">
        <v>127</v>
      </c>
    </row>
    <row r="228" ht="24.75" customHeight="1">
      <c r="A228" s="106" t="s">
        <v>128</v>
      </c>
    </row>
    <row r="229" ht="24.75" customHeight="1">
      <c r="A229" s="106" t="s">
        <v>129</v>
      </c>
    </row>
    <row r="230" ht="24.75" customHeight="1">
      <c r="A230" s="106" t="s">
        <v>132</v>
      </c>
    </row>
    <row r="231" ht="24.75" customHeight="1">
      <c r="A231" s="106" t="s">
        <v>133</v>
      </c>
    </row>
    <row r="232" ht="24.75" customHeight="1">
      <c r="A232" s="106" t="s">
        <v>134</v>
      </c>
    </row>
    <row r="233" ht="24.75" customHeight="1">
      <c r="A233" s="106" t="s">
        <v>135</v>
      </c>
    </row>
    <row r="234" ht="24.75" customHeight="1">
      <c r="A234" s="106" t="s">
        <v>130</v>
      </c>
    </row>
    <row r="235" ht="24.75" customHeight="1">
      <c r="A235" s="106" t="s">
        <v>136</v>
      </c>
    </row>
    <row r="236" ht="24.75" customHeight="1">
      <c r="A236" s="106" t="s">
        <v>137</v>
      </c>
    </row>
    <row r="237" ht="24.75" customHeight="1">
      <c r="A237" s="106" t="s">
        <v>131</v>
      </c>
    </row>
    <row r="238" ht="24.75" customHeight="1">
      <c r="A238" s="106" t="s">
        <v>138</v>
      </c>
    </row>
    <row r="239" ht="24.75" customHeight="1">
      <c r="A239" s="106" t="s">
        <v>139</v>
      </c>
    </row>
    <row r="240" ht="24.75" customHeight="1">
      <c r="A240" s="106" t="s">
        <v>140</v>
      </c>
    </row>
    <row r="241" ht="24.75" customHeight="1">
      <c r="A241" s="106" t="s">
        <v>141</v>
      </c>
    </row>
    <row r="242" ht="24.75" customHeight="1">
      <c r="A242" s="106" t="s">
        <v>142</v>
      </c>
    </row>
    <row r="243" ht="24.75" customHeight="1">
      <c r="A243" s="106" t="s">
        <v>143</v>
      </c>
    </row>
    <row r="244" ht="24.75" customHeight="1">
      <c r="A244" s="106" t="s">
        <v>144</v>
      </c>
    </row>
    <row r="245" ht="24.75" customHeight="1">
      <c r="A245" s="106" t="s">
        <v>145</v>
      </c>
    </row>
    <row r="246" ht="24.75" customHeight="1">
      <c r="A246" s="106" t="s">
        <v>146</v>
      </c>
    </row>
    <row r="247" ht="24.75" customHeight="1">
      <c r="A247" s="106" t="s">
        <v>147</v>
      </c>
    </row>
    <row r="248" ht="24.75" customHeight="1">
      <c r="A248" s="106" t="s">
        <v>148</v>
      </c>
    </row>
    <row r="249" ht="24.75" customHeight="1">
      <c r="A249" s="106" t="s">
        <v>149</v>
      </c>
    </row>
    <row r="250" ht="24.75" customHeight="1">
      <c r="A250" s="106" t="s">
        <v>150</v>
      </c>
    </row>
    <row r="251" ht="24.75" customHeight="1">
      <c r="A251" s="106" t="s">
        <v>151</v>
      </c>
    </row>
    <row r="252" ht="24.75" customHeight="1">
      <c r="A252" s="106" t="s">
        <v>152</v>
      </c>
    </row>
    <row r="253" ht="24.75" customHeight="1">
      <c r="A253" s="106" t="s">
        <v>153</v>
      </c>
    </row>
    <row r="254" ht="24.75" customHeight="1">
      <c r="A254" s="106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7" t="s">
        <v>64</v>
      </c>
    </row>
    <row r="285" ht="12.75">
      <c r="A285" s="107" t="s">
        <v>65</v>
      </c>
    </row>
    <row r="286" ht="12.75">
      <c r="A286" s="107" t="s">
        <v>66</v>
      </c>
    </row>
    <row r="287" ht="12.75">
      <c r="A287" s="107" t="s">
        <v>67</v>
      </c>
    </row>
    <row r="288" ht="12.75">
      <c r="A288" s="107" t="s">
        <v>68</v>
      </c>
    </row>
    <row r="289" ht="12.75">
      <c r="A289" s="107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J78:K78"/>
    <mergeCell ref="I2:J2"/>
    <mergeCell ref="I3:J3"/>
    <mergeCell ref="B76:D76"/>
    <mergeCell ref="J77:K77"/>
    <mergeCell ref="H5:N5"/>
    <mergeCell ref="A5:F5"/>
    <mergeCell ref="A52:L52"/>
    <mergeCell ref="A53:A54"/>
    <mergeCell ref="K53:L53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B37">
      <selection activeCell="B61" sqref="B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 t="s">
        <v>210</v>
      </c>
      <c r="I2" s="180"/>
    </row>
    <row r="3" spans="1:9" ht="12.75">
      <c r="A3" s="3"/>
      <c r="G3" s="5" t="s">
        <v>77</v>
      </c>
      <c r="H3" s="179" t="s">
        <v>211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86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109178+8029</f>
        <v>117207</v>
      </c>
      <c r="D23" s="41"/>
      <c r="E23" s="41">
        <f>831+11294</f>
        <v>12125</v>
      </c>
      <c r="F23" s="41">
        <v>5850</v>
      </c>
      <c r="G23" s="41"/>
      <c r="H23" s="41"/>
      <c r="I23" s="41"/>
      <c r="J23" s="42">
        <f t="shared" si="0"/>
        <v>135182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38251+2836</f>
        <v>41087</v>
      </c>
      <c r="D25" s="41"/>
      <c r="E25" s="41">
        <f>293+3957</f>
        <v>4250</v>
      </c>
      <c r="F25" s="41">
        <v>1950</v>
      </c>
      <c r="G25" s="41"/>
      <c r="H25" s="41"/>
      <c r="I25" s="41"/>
      <c r="J25" s="42">
        <f t="shared" si="0"/>
        <v>47287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7264+98600</f>
        <v>105864</v>
      </c>
      <c r="D27" s="41"/>
      <c r="E27" s="41">
        <f>751+10200</f>
        <v>10951</v>
      </c>
      <c r="F27" s="41">
        <v>1950</v>
      </c>
      <c r="G27" s="41"/>
      <c r="H27" s="41"/>
      <c r="I27" s="41"/>
      <c r="J27" s="42">
        <f t="shared" si="0"/>
        <v>118765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f>13540+174000</f>
        <v>187540</v>
      </c>
      <c r="D28" s="41"/>
      <c r="E28" s="41">
        <f>1401+18000</f>
        <v>19401</v>
      </c>
      <c r="F28" s="41">
        <v>1950</v>
      </c>
      <c r="G28" s="41"/>
      <c r="H28" s="41"/>
      <c r="I28" s="41"/>
      <c r="J28" s="42">
        <f t="shared" si="0"/>
        <v>208891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451698</v>
      </c>
      <c r="D32" s="45">
        <f>SUM(D12:D31)</f>
        <v>0</v>
      </c>
      <c r="E32" s="45">
        <f t="shared" si="1"/>
        <v>46727</v>
      </c>
      <c r="F32" s="45">
        <f t="shared" si="1"/>
        <v>11700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510125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12298+237028</f>
        <v>249326</v>
      </c>
      <c r="D42" s="41"/>
      <c r="E42" s="41">
        <f>1272+24520</f>
        <v>25792</v>
      </c>
      <c r="F42" s="41">
        <v>1950</v>
      </c>
      <c r="G42" s="41"/>
      <c r="H42" s="41"/>
      <c r="I42" s="41"/>
      <c r="J42" s="42">
        <f t="shared" si="0"/>
        <v>277068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392929</v>
      </c>
      <c r="D43" s="41"/>
      <c r="E43" s="41">
        <v>40648</v>
      </c>
      <c r="F43" s="41">
        <v>1950</v>
      </c>
      <c r="G43" s="41"/>
      <c r="H43" s="41"/>
      <c r="I43" s="41"/>
      <c r="J43" s="42">
        <f t="shared" si="0"/>
        <v>435527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26890+1354096</f>
        <v>1380986</v>
      </c>
      <c r="D44" s="41"/>
      <c r="E44" s="41">
        <f>2782+154106</f>
        <v>156888</v>
      </c>
      <c r="F44" s="41">
        <v>7605</v>
      </c>
      <c r="G44" s="41"/>
      <c r="H44" s="41"/>
      <c r="I44" s="41"/>
      <c r="J44" s="42">
        <f t="shared" si="0"/>
        <v>1545479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41927+787687</f>
        <v>829614</v>
      </c>
      <c r="D45" s="41"/>
      <c r="E45" s="41">
        <f>4337+81485</f>
        <v>85822</v>
      </c>
      <c r="F45" s="41">
        <v>16575</v>
      </c>
      <c r="G45" s="41"/>
      <c r="H45" s="41"/>
      <c r="I45" s="41"/>
      <c r="J45" s="42">
        <f t="shared" si="0"/>
        <v>932011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198734+3320729</f>
        <v>3519463</v>
      </c>
      <c r="D46" s="41"/>
      <c r="E46" s="41">
        <f>20559+336065</f>
        <v>356624</v>
      </c>
      <c r="F46" s="41">
        <v>86775</v>
      </c>
      <c r="G46" s="41"/>
      <c r="H46" s="41"/>
      <c r="I46" s="41"/>
      <c r="J46" s="42">
        <f t="shared" si="0"/>
        <v>3962862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6372318</v>
      </c>
      <c r="D47" s="45">
        <f>SUM(D40:D46)</f>
        <v>0</v>
      </c>
      <c r="E47" s="45">
        <f t="shared" si="3"/>
        <v>665774</v>
      </c>
      <c r="F47" s="45">
        <f t="shared" si="3"/>
        <v>114855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7152947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6824016</v>
      </c>
      <c r="D48" s="45">
        <f>D32+D39+D47</f>
        <v>0</v>
      </c>
      <c r="E48" s="45">
        <f t="shared" si="4"/>
        <v>712501</v>
      </c>
      <c r="F48" s="45">
        <f t="shared" si="4"/>
        <v>126555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7663072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>
        <f>7073+94210</f>
        <v>101283</v>
      </c>
      <c r="D49" s="49"/>
      <c r="E49" s="49">
        <f>733+9746</f>
        <v>10479</v>
      </c>
      <c r="F49" s="49">
        <v>2925</v>
      </c>
      <c r="G49" s="49"/>
      <c r="H49" s="49"/>
      <c r="I49" s="49"/>
      <c r="J49" s="42">
        <f t="shared" si="0"/>
        <v>114687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6925299</v>
      </c>
      <c r="D50" s="45">
        <f>D48+D49</f>
        <v>0</v>
      </c>
      <c r="E50" s="45">
        <f t="shared" si="5"/>
        <v>722980</v>
      </c>
      <c r="F50" s="45">
        <f t="shared" si="5"/>
        <v>129480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7777759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44" t="s">
        <v>188</v>
      </c>
      <c r="D53" s="144" t="s">
        <v>189</v>
      </c>
      <c r="E53" s="133" t="s">
        <v>106</v>
      </c>
      <c r="F53" s="144" t="s">
        <v>190</v>
      </c>
      <c r="G53" s="144" t="s">
        <v>191</v>
      </c>
      <c r="H53" s="144" t="s">
        <v>192</v>
      </c>
      <c r="I53" s="144" t="s">
        <v>192</v>
      </c>
      <c r="J53" s="144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5" t="s">
        <v>193</v>
      </c>
      <c r="I54" s="145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212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J61:K61"/>
    <mergeCell ref="J62:K62"/>
    <mergeCell ref="H2:I2"/>
    <mergeCell ref="H3:I3"/>
    <mergeCell ref="B60:D60"/>
    <mergeCell ref="K53:L53"/>
    <mergeCell ref="A52:L52"/>
    <mergeCell ref="A5:E5"/>
    <mergeCell ref="G5:J5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melléklet&amp;RCsertán János bv. hadnagy
129-3101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7">
      <pane xSplit="2" ySplit="5" topLeftCell="C30" activePane="bottomRight" state="frozen"/>
      <selection pane="topLeft" activeCell="A68" sqref="A68"/>
      <selection pane="topRight" activeCell="A68" sqref="A68"/>
      <selection pane="bottomLeft" activeCell="A68" sqref="A68"/>
      <selection pane="bottomRight" activeCell="F41" sqref="F4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" width="9.125" style="2" customWidth="1"/>
    <col min="17" max="17" width="10.375" style="2" bestFit="1" customWidth="1"/>
    <col min="18" max="18" width="9.25390625" style="2" bestFit="1" customWidth="1"/>
    <col min="19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87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8" ht="12.75">
      <c r="A23" s="39" t="s">
        <v>39</v>
      </c>
      <c r="B23" s="40">
        <v>82</v>
      </c>
      <c r="C23" s="41">
        <v>166396</v>
      </c>
      <c r="D23" s="41"/>
      <c r="E23" s="41"/>
      <c r="F23" s="41"/>
      <c r="G23" s="41"/>
      <c r="H23" s="41"/>
      <c r="I23" s="41"/>
      <c r="J23" s="41"/>
      <c r="K23" s="42">
        <f t="shared" si="0"/>
        <v>166396</v>
      </c>
      <c r="L23" s="41"/>
      <c r="M23" s="41">
        <v>3</v>
      </c>
      <c r="N23" s="41">
        <v>3</v>
      </c>
      <c r="P23" s="158"/>
      <c r="Q23" s="62"/>
      <c r="R23" s="62"/>
    </row>
    <row r="24" spans="1:18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  <c r="P24" s="158"/>
      <c r="Q24" s="62"/>
      <c r="R24" s="62"/>
    </row>
    <row r="25" spans="1:18" ht="12.75">
      <c r="A25" s="39" t="s">
        <v>33</v>
      </c>
      <c r="B25" s="40">
        <v>84</v>
      </c>
      <c r="C25" s="41">
        <v>58598</v>
      </c>
      <c r="D25" s="41"/>
      <c r="E25" s="41"/>
      <c r="F25" s="41"/>
      <c r="G25" s="41"/>
      <c r="H25" s="41"/>
      <c r="I25" s="41"/>
      <c r="J25" s="41"/>
      <c r="K25" s="42">
        <f t="shared" si="0"/>
        <v>58598</v>
      </c>
      <c r="L25" s="41"/>
      <c r="M25" s="41">
        <v>1</v>
      </c>
      <c r="N25" s="41">
        <v>1</v>
      </c>
      <c r="P25" s="158"/>
      <c r="Q25" s="62"/>
      <c r="R25" s="62"/>
    </row>
    <row r="26" spans="1:18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  <c r="P26" s="158"/>
      <c r="Q26" s="62"/>
      <c r="R26" s="62"/>
    </row>
    <row r="27" spans="1:18" ht="12.75">
      <c r="A27" s="39" t="s">
        <v>35</v>
      </c>
      <c r="B27" s="40">
        <v>86</v>
      </c>
      <c r="C27" s="41">
        <v>150398</v>
      </c>
      <c r="D27" s="41"/>
      <c r="E27" s="41"/>
      <c r="F27" s="41"/>
      <c r="G27" s="41"/>
      <c r="H27" s="41"/>
      <c r="I27" s="41"/>
      <c r="J27" s="41"/>
      <c r="K27" s="42">
        <f t="shared" si="0"/>
        <v>150398</v>
      </c>
      <c r="L27" s="41"/>
      <c r="M27" s="41">
        <v>1</v>
      </c>
      <c r="N27" s="41">
        <v>1</v>
      </c>
      <c r="P27" s="158"/>
      <c r="Q27" s="62"/>
      <c r="R27" s="62"/>
    </row>
    <row r="28" spans="1:18" ht="12.75">
      <c r="A28" s="39" t="s">
        <v>36</v>
      </c>
      <c r="B28" s="40">
        <v>87</v>
      </c>
      <c r="C28" s="41">
        <v>280402</v>
      </c>
      <c r="D28" s="41"/>
      <c r="E28" s="41"/>
      <c r="F28" s="41"/>
      <c r="G28" s="41"/>
      <c r="H28" s="41"/>
      <c r="I28" s="41"/>
      <c r="J28" s="41"/>
      <c r="K28" s="42">
        <f t="shared" si="0"/>
        <v>280402</v>
      </c>
      <c r="L28" s="41"/>
      <c r="M28" s="41">
        <v>2</v>
      </c>
      <c r="N28" s="41">
        <v>2</v>
      </c>
      <c r="P28" s="158"/>
      <c r="Q28" s="62"/>
      <c r="R28" s="62"/>
    </row>
    <row r="29" spans="1:18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>
        <v>1</v>
      </c>
      <c r="P29" s="158"/>
      <c r="Q29" s="62"/>
      <c r="R29" s="62"/>
    </row>
    <row r="30" spans="1:18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  <c r="P30" s="158"/>
      <c r="Q30" s="62"/>
      <c r="R30" s="62"/>
    </row>
    <row r="31" spans="1:18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  <c r="P31" s="158"/>
      <c r="Q31" s="62"/>
      <c r="R31" s="62"/>
    </row>
    <row r="32" spans="1:18" s="46" customFormat="1" ht="12.75">
      <c r="A32" s="44" t="s">
        <v>73</v>
      </c>
      <c r="B32" s="40">
        <v>92</v>
      </c>
      <c r="C32" s="45">
        <f>SUM(C12:C31)</f>
        <v>655794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655794</v>
      </c>
      <c r="L32" s="45">
        <f>SUM(L12:L31)</f>
        <v>0</v>
      </c>
      <c r="M32" s="45">
        <f>SUM(M12:M31)</f>
        <v>7</v>
      </c>
      <c r="N32" s="45">
        <f>SUM(N12:N31)</f>
        <v>8</v>
      </c>
      <c r="P32" s="158"/>
      <c r="Q32" s="62"/>
      <c r="R32" s="62"/>
    </row>
    <row r="33" spans="1:18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  <c r="Q33" s="62"/>
      <c r="R33" s="62"/>
    </row>
    <row r="34" spans="1:18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  <c r="P34" s="158"/>
      <c r="Q34" s="62"/>
      <c r="R34" s="62"/>
    </row>
    <row r="35" spans="1:18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  <c r="P35" s="158"/>
      <c r="Q35" s="62"/>
      <c r="R35" s="62"/>
    </row>
    <row r="36" spans="1:18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  <c r="P36" s="158"/>
      <c r="Q36" s="62"/>
      <c r="R36" s="62"/>
    </row>
    <row r="37" spans="1:18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  <c r="P37" s="158"/>
      <c r="Q37" s="62"/>
      <c r="R37" s="62"/>
    </row>
    <row r="38" spans="1:18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  <c r="P38" s="158"/>
      <c r="Q38" s="62"/>
      <c r="R38" s="62"/>
    </row>
    <row r="39" spans="1:18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  <c r="P39" s="158"/>
      <c r="Q39" s="62"/>
      <c r="R39" s="62"/>
    </row>
    <row r="40" spans="1:18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  <c r="P40" s="158"/>
      <c r="Q40" s="62"/>
      <c r="R40" s="62"/>
    </row>
    <row r="41" spans="1:18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  <c r="P41" s="158"/>
      <c r="Q41" s="62"/>
      <c r="R41" s="62"/>
    </row>
    <row r="42" spans="1:18" ht="12.75">
      <c r="A42" s="48" t="s">
        <v>59</v>
      </c>
      <c r="B42" s="40">
        <v>113</v>
      </c>
      <c r="C42" s="41">
        <v>249934</v>
      </c>
      <c r="D42" s="41"/>
      <c r="E42" s="41"/>
      <c r="F42" s="41"/>
      <c r="G42" s="41"/>
      <c r="H42" s="41"/>
      <c r="I42" s="41"/>
      <c r="J42" s="41"/>
      <c r="K42" s="42">
        <f t="shared" si="0"/>
        <v>249934</v>
      </c>
      <c r="L42" s="41"/>
      <c r="M42" s="41">
        <v>1</v>
      </c>
      <c r="N42" s="41">
        <v>1</v>
      </c>
      <c r="P42" s="158"/>
      <c r="Q42" s="62"/>
      <c r="R42" s="62"/>
    </row>
    <row r="43" spans="1:18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>
        <v>1</v>
      </c>
      <c r="N43" s="41">
        <v>0</v>
      </c>
      <c r="P43" s="158"/>
      <c r="Q43" s="62"/>
      <c r="R43" s="62"/>
    </row>
    <row r="44" spans="1:18" ht="12.75">
      <c r="A44" s="48" t="s">
        <v>61</v>
      </c>
      <c r="B44" s="40">
        <v>115</v>
      </c>
      <c r="C44" s="41">
        <v>651602</v>
      </c>
      <c r="D44" s="41"/>
      <c r="E44" s="41"/>
      <c r="F44" s="41"/>
      <c r="G44" s="41"/>
      <c r="H44" s="41"/>
      <c r="I44" s="41"/>
      <c r="J44" s="41"/>
      <c r="K44" s="42">
        <f t="shared" si="0"/>
        <v>651602</v>
      </c>
      <c r="L44" s="41"/>
      <c r="M44" s="41">
        <v>3</v>
      </c>
      <c r="N44" s="41">
        <v>3</v>
      </c>
      <c r="P44" s="158"/>
      <c r="Q44" s="62"/>
      <c r="R44" s="62"/>
    </row>
    <row r="45" spans="1:18" ht="12.75">
      <c r="A45" s="48" t="s">
        <v>62</v>
      </c>
      <c r="B45" s="40">
        <v>119</v>
      </c>
      <c r="C45" s="41">
        <v>843468</v>
      </c>
      <c r="D45" s="41"/>
      <c r="E45" s="41"/>
      <c r="F45" s="41"/>
      <c r="G45" s="41"/>
      <c r="H45" s="41"/>
      <c r="I45" s="41"/>
      <c r="J45" s="41"/>
      <c r="K45" s="42">
        <f t="shared" si="0"/>
        <v>843468</v>
      </c>
      <c r="L45" s="41"/>
      <c r="M45" s="41">
        <v>7</v>
      </c>
      <c r="N45" s="41">
        <v>10</v>
      </c>
      <c r="P45" s="158"/>
      <c r="Q45" s="62"/>
      <c r="R45" s="62"/>
    </row>
    <row r="46" spans="1:18" ht="12.75">
      <c r="A46" s="48" t="s">
        <v>63</v>
      </c>
      <c r="B46" s="40">
        <v>120</v>
      </c>
      <c r="C46" s="41">
        <v>4089605</v>
      </c>
      <c r="D46" s="41"/>
      <c r="E46" s="41"/>
      <c r="F46" s="41"/>
      <c r="G46" s="41"/>
      <c r="H46" s="41"/>
      <c r="I46" s="41"/>
      <c r="J46" s="41"/>
      <c r="K46" s="42">
        <f t="shared" si="0"/>
        <v>4089605</v>
      </c>
      <c r="L46" s="41"/>
      <c r="M46" s="41">
        <v>59</v>
      </c>
      <c r="N46" s="41">
        <v>63</v>
      </c>
      <c r="P46" s="158"/>
      <c r="Q46" s="62"/>
      <c r="R46" s="62"/>
    </row>
    <row r="47" spans="1:18" ht="12.75">
      <c r="A47" s="44" t="s">
        <v>74</v>
      </c>
      <c r="B47" s="45">
        <v>121</v>
      </c>
      <c r="C47" s="45">
        <f>SUM(C40:C46)</f>
        <v>5834609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5834609</v>
      </c>
      <c r="L47" s="45">
        <f>SUM(L40:L46)</f>
        <v>0</v>
      </c>
      <c r="M47" s="45">
        <f>SUM(M40:M46)</f>
        <v>71</v>
      </c>
      <c r="N47" s="45">
        <f>SUM(N40:N46)</f>
        <v>77</v>
      </c>
      <c r="P47" s="158"/>
      <c r="Q47" s="62"/>
      <c r="R47" s="62"/>
    </row>
    <row r="48" spans="1:18" ht="12.75">
      <c r="A48" s="44" t="s">
        <v>119</v>
      </c>
      <c r="B48" s="45">
        <v>152</v>
      </c>
      <c r="C48" s="45">
        <f>C32+C39+C47</f>
        <v>6490403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6490403</v>
      </c>
      <c r="L48" s="45">
        <f>L32+L39+L47</f>
        <v>0</v>
      </c>
      <c r="M48" s="45">
        <f>M32+M39+M47</f>
        <v>78</v>
      </c>
      <c r="N48" s="45">
        <f>N32+N39+N47</f>
        <v>85</v>
      </c>
      <c r="P48" s="158"/>
      <c r="Q48" s="62"/>
      <c r="R48" s="62"/>
    </row>
    <row r="49" spans="1:18" ht="12.75">
      <c r="A49" s="44" t="s">
        <v>51</v>
      </c>
      <c r="B49" s="45">
        <v>158</v>
      </c>
      <c r="C49" s="49">
        <v>148402</v>
      </c>
      <c r="D49" s="49"/>
      <c r="E49" s="49"/>
      <c r="F49" s="49"/>
      <c r="G49" s="49"/>
      <c r="H49" s="49"/>
      <c r="I49" s="49"/>
      <c r="J49" s="49"/>
      <c r="K49" s="42">
        <f t="shared" si="0"/>
        <v>148402</v>
      </c>
      <c r="L49" s="49"/>
      <c r="M49" s="49">
        <v>2</v>
      </c>
      <c r="N49" s="49">
        <v>1</v>
      </c>
      <c r="P49" s="158"/>
      <c r="Q49" s="62"/>
      <c r="R49" s="62"/>
    </row>
    <row r="50" spans="1:18" ht="12.75">
      <c r="A50" s="44" t="s">
        <v>75</v>
      </c>
      <c r="B50" s="45">
        <v>159</v>
      </c>
      <c r="C50" s="45">
        <f>C48+C49</f>
        <v>6638805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6638805</v>
      </c>
      <c r="L50" s="45">
        <f>L48+L49</f>
        <v>0</v>
      </c>
      <c r="M50" s="45">
        <f>M48+M49</f>
        <v>80</v>
      </c>
      <c r="N50" s="45">
        <f>N48+N49</f>
        <v>86</v>
      </c>
      <c r="P50" s="158"/>
      <c r="Q50" s="62"/>
      <c r="R50" s="62"/>
    </row>
    <row r="51" spans="1:18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  <c r="Q51" s="62"/>
      <c r="R51" s="6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melléklet&amp;RCsertán János bv. hadnagy
129-3101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4">
      <pane xSplit="2" ySplit="8" topLeftCell="C45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F58" sqref="F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4" width="10.375" style="2" bestFit="1" customWidth="1"/>
    <col min="15" max="15" width="9.375" style="2" bestFit="1" customWidth="1"/>
    <col min="16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9" ht="12.75">
      <c r="A2" s="3" t="s">
        <v>71</v>
      </c>
      <c r="G2" s="5" t="s">
        <v>0</v>
      </c>
      <c r="H2" s="179" t="s">
        <v>210</v>
      </c>
      <c r="I2" s="180"/>
    </row>
    <row r="3" spans="1:9" ht="12.75">
      <c r="A3" s="3"/>
      <c r="G3" s="5" t="s">
        <v>77</v>
      </c>
      <c r="H3" s="179" t="s">
        <v>211</v>
      </c>
      <c r="I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164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159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159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159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48324</v>
      </c>
      <c r="D23" s="41"/>
      <c r="E23" s="41">
        <v>4999</v>
      </c>
      <c r="F23" s="41"/>
      <c r="G23" s="41"/>
      <c r="H23" s="41"/>
      <c r="I23" s="41"/>
      <c r="J23" s="42">
        <f t="shared" si="0"/>
        <v>53323</v>
      </c>
      <c r="K23" s="62"/>
      <c r="L23" s="159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159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16942</v>
      </c>
      <c r="D25" s="41"/>
      <c r="E25" s="41">
        <v>1753</v>
      </c>
      <c r="F25" s="41"/>
      <c r="G25" s="41"/>
      <c r="H25" s="41"/>
      <c r="I25" s="41"/>
      <c r="J25" s="42">
        <f t="shared" si="0"/>
        <v>18695</v>
      </c>
      <c r="K25" s="62"/>
      <c r="L25" s="159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53330</v>
      </c>
      <c r="D26" s="41"/>
      <c r="E26" s="41">
        <v>5517</v>
      </c>
      <c r="F26" s="41"/>
      <c r="G26" s="41"/>
      <c r="H26" s="41"/>
      <c r="I26" s="41"/>
      <c r="J26" s="42">
        <f t="shared" si="0"/>
        <v>58847</v>
      </c>
      <c r="K26" s="62"/>
      <c r="L26" s="159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159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81246</v>
      </c>
      <c r="D28" s="41"/>
      <c r="E28" s="41">
        <v>8405</v>
      </c>
      <c r="F28" s="41"/>
      <c r="G28" s="41"/>
      <c r="H28" s="41"/>
      <c r="I28" s="41"/>
      <c r="J28" s="42">
        <f t="shared" si="0"/>
        <v>89651</v>
      </c>
      <c r="K28" s="62"/>
      <c r="L28" s="159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159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159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159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199842</v>
      </c>
      <c r="D32" s="45">
        <f>SUM(D12:D31)</f>
        <v>0</v>
      </c>
      <c r="E32" s="45">
        <f t="shared" si="1"/>
        <v>20674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220516</v>
      </c>
      <c r="K32" s="122"/>
      <c r="L32" s="160"/>
      <c r="M32" s="62"/>
      <c r="N32" s="62"/>
      <c r="O32" s="6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159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159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159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159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159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159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60"/>
      <c r="M39" s="62"/>
      <c r="N39" s="62"/>
      <c r="O39" s="6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159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159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72390</v>
      </c>
      <c r="D42" s="41"/>
      <c r="E42" s="41">
        <v>7489</v>
      </c>
      <c r="F42" s="41"/>
      <c r="G42" s="41"/>
      <c r="H42" s="41"/>
      <c r="I42" s="41"/>
      <c r="J42" s="42">
        <f t="shared" si="0"/>
        <v>79879</v>
      </c>
      <c r="K42" s="62"/>
      <c r="L42" s="159"/>
      <c r="M42" s="62"/>
      <c r="N42" s="62"/>
      <c r="O42" s="62"/>
    </row>
    <row r="43" spans="1:11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</row>
    <row r="44" spans="1:15" ht="12.75">
      <c r="A44" s="48" t="s">
        <v>61</v>
      </c>
      <c r="B44" s="40">
        <v>115</v>
      </c>
      <c r="C44" s="41">
        <v>189060</v>
      </c>
      <c r="D44" s="41"/>
      <c r="E44" s="41">
        <v>19558</v>
      </c>
      <c r="F44" s="41"/>
      <c r="G44" s="41"/>
      <c r="H44" s="41"/>
      <c r="I44" s="41"/>
      <c r="J44" s="42">
        <f t="shared" si="0"/>
        <v>208618</v>
      </c>
      <c r="K44" s="62"/>
      <c r="L44" s="159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244700</v>
      </c>
      <c r="D45" s="41"/>
      <c r="E45" s="41">
        <v>25314</v>
      </c>
      <c r="F45" s="41"/>
      <c r="G45" s="41"/>
      <c r="H45" s="41"/>
      <c r="I45" s="41"/>
      <c r="J45" s="42">
        <f t="shared" si="0"/>
        <v>270014</v>
      </c>
      <c r="K45" s="62"/>
      <c r="L45" s="159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1176135</v>
      </c>
      <c r="D46" s="41"/>
      <c r="E46" s="41">
        <v>121668</v>
      </c>
      <c r="F46" s="41"/>
      <c r="G46" s="41"/>
      <c r="H46" s="41"/>
      <c r="I46" s="41"/>
      <c r="J46" s="42">
        <f t="shared" si="0"/>
        <v>1297803</v>
      </c>
      <c r="K46" s="62"/>
      <c r="L46" s="159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1682285</v>
      </c>
      <c r="D47" s="45">
        <f>SUM(D40:D46)</f>
        <v>0</v>
      </c>
      <c r="E47" s="45">
        <f t="shared" si="3"/>
        <v>174029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1856314</v>
      </c>
      <c r="K47" s="122"/>
      <c r="L47" s="160"/>
      <c r="M47" s="62"/>
      <c r="N47" s="62"/>
      <c r="O47" s="6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1882127</v>
      </c>
      <c r="D48" s="45">
        <f>D32+D39+D47</f>
        <v>0</v>
      </c>
      <c r="E48" s="45">
        <f t="shared" si="4"/>
        <v>194703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2076830</v>
      </c>
      <c r="K48" s="122"/>
      <c r="L48" s="160"/>
      <c r="M48" s="62"/>
      <c r="N48" s="62"/>
      <c r="O48" s="62"/>
    </row>
    <row r="49" spans="1:15" s="46" customFormat="1" ht="12.75">
      <c r="A49" s="44" t="s">
        <v>51</v>
      </c>
      <c r="B49" s="45">
        <v>158</v>
      </c>
      <c r="C49" s="49">
        <v>43126</v>
      </c>
      <c r="D49" s="49"/>
      <c r="E49" s="49">
        <v>4461</v>
      </c>
      <c r="F49" s="49"/>
      <c r="G49" s="49"/>
      <c r="H49" s="49"/>
      <c r="I49" s="49"/>
      <c r="J49" s="42">
        <f t="shared" si="0"/>
        <v>47587</v>
      </c>
      <c r="K49" s="122"/>
      <c r="L49" s="160"/>
      <c r="M49" s="62"/>
      <c r="N49" s="62"/>
      <c r="O49" s="6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1925253</v>
      </c>
      <c r="D50" s="45">
        <f>D48+D49</f>
        <v>0</v>
      </c>
      <c r="E50" s="45">
        <f t="shared" si="5"/>
        <v>199164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2124417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B60:D60"/>
    <mergeCell ref="J61:K61"/>
    <mergeCell ref="J62:K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melléklet&amp;RCsertán János bv. hadnagy
129-3101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4">
      <pane xSplit="2" ySplit="8" topLeftCell="H4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O21" sqref="O2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/>
      <c r="L2" s="180"/>
    </row>
    <row r="3" spans="1:12" ht="12.75">
      <c r="A3" s="3"/>
      <c r="H3" s="4"/>
      <c r="I3" s="4"/>
      <c r="J3" s="5" t="s">
        <v>77</v>
      </c>
      <c r="K3" s="179"/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88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350400</v>
      </c>
      <c r="D23" s="41"/>
      <c r="E23" s="41"/>
      <c r="F23" s="41"/>
      <c r="G23" s="41"/>
      <c r="H23" s="41">
        <v>15080</v>
      </c>
      <c r="I23" s="41"/>
      <c r="J23" s="41">
        <v>29200</v>
      </c>
      <c r="K23" s="42">
        <f t="shared" si="0"/>
        <v>394680</v>
      </c>
      <c r="L23" s="41">
        <v>29954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>
        <v>0</v>
      </c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141600</v>
      </c>
      <c r="D25" s="41"/>
      <c r="E25" s="41"/>
      <c r="F25" s="41"/>
      <c r="G25" s="41">
        <v>15000</v>
      </c>
      <c r="H25" s="41"/>
      <c r="I25" s="41"/>
      <c r="J25" s="41">
        <v>11800</v>
      </c>
      <c r="K25" s="42">
        <f t="shared" si="0"/>
        <v>168400</v>
      </c>
      <c r="L25" s="41"/>
      <c r="M25" s="41">
        <v>1</v>
      </c>
      <c r="N25" s="41">
        <v>1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>
        <v>0</v>
      </c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304900</v>
      </c>
      <c r="D27" s="41"/>
      <c r="E27" s="41"/>
      <c r="F27" s="41"/>
      <c r="G27" s="41">
        <v>40000</v>
      </c>
      <c r="H27" s="41"/>
      <c r="I27" s="41"/>
      <c r="J27" s="41">
        <v>25408</v>
      </c>
      <c r="K27" s="42">
        <f t="shared" si="0"/>
        <v>370308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>
        <v>598200</v>
      </c>
      <c r="D28" s="41"/>
      <c r="E28" s="41"/>
      <c r="F28" s="41"/>
      <c r="G28" s="41">
        <v>40000</v>
      </c>
      <c r="H28" s="41"/>
      <c r="I28" s="41"/>
      <c r="J28" s="41">
        <v>49850</v>
      </c>
      <c r="K28" s="42">
        <f t="shared" si="0"/>
        <v>688050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1395100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15080</v>
      </c>
      <c r="I32" s="45">
        <f t="shared" si="1"/>
        <v>0</v>
      </c>
      <c r="J32" s="45">
        <f t="shared" si="1"/>
        <v>116258</v>
      </c>
      <c r="K32" s="42">
        <f t="shared" si="0"/>
        <v>1621438</v>
      </c>
      <c r="L32" s="45">
        <f>SUM(L12:L31)</f>
        <v>29954</v>
      </c>
      <c r="M32" s="45">
        <f>SUM(M12:M31)</f>
        <v>7</v>
      </c>
      <c r="N32" s="45">
        <f>SUM(N12:N31)</f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/>
      <c r="G42" s="41">
        <v>99717</v>
      </c>
      <c r="H42" s="41"/>
      <c r="I42" s="41"/>
      <c r="J42" s="41">
        <v>42381</v>
      </c>
      <c r="K42" s="42">
        <f t="shared" si="0"/>
        <v>576524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>
        <v>1</v>
      </c>
      <c r="N43" s="41">
        <v>0</v>
      </c>
    </row>
    <row r="44" spans="1:14" ht="12.75">
      <c r="A44" s="48" t="s">
        <v>61</v>
      </c>
      <c r="B44" s="40">
        <v>115</v>
      </c>
      <c r="C44" s="41">
        <v>811650</v>
      </c>
      <c r="D44" s="41">
        <v>64160</v>
      </c>
      <c r="E44" s="41">
        <v>202913</v>
      </c>
      <c r="F44" s="41"/>
      <c r="G44" s="41">
        <v>92761</v>
      </c>
      <c r="H44" s="41">
        <v>32690</v>
      </c>
      <c r="I44" s="41"/>
      <c r="J44" s="41">
        <v>97625</v>
      </c>
      <c r="K44" s="42">
        <f t="shared" si="0"/>
        <v>1301799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1325697</v>
      </c>
      <c r="D45" s="41">
        <v>137982</v>
      </c>
      <c r="E45" s="41">
        <v>315386</v>
      </c>
      <c r="F45" s="41">
        <v>52178</v>
      </c>
      <c r="G45" s="41">
        <v>46507</v>
      </c>
      <c r="H45" s="41"/>
      <c r="I45" s="41"/>
      <c r="J45" s="41">
        <v>153007</v>
      </c>
      <c r="K45" s="42">
        <f t="shared" si="0"/>
        <v>2030757</v>
      </c>
      <c r="L45" s="41">
        <v>169753</v>
      </c>
      <c r="M45" s="41">
        <v>7</v>
      </c>
      <c r="N45" s="41">
        <v>10</v>
      </c>
    </row>
    <row r="46" spans="1:14" ht="12.75">
      <c r="A46" s="48" t="s">
        <v>63</v>
      </c>
      <c r="B46" s="40">
        <v>120</v>
      </c>
      <c r="C46" s="41">
        <v>6958091</v>
      </c>
      <c r="D46" s="41">
        <v>930317</v>
      </c>
      <c r="E46" s="41">
        <v>1041819</v>
      </c>
      <c r="F46" s="41">
        <v>23190</v>
      </c>
      <c r="G46" s="41">
        <v>1254021</v>
      </c>
      <c r="H46" s="41">
        <v>96120</v>
      </c>
      <c r="I46" s="41"/>
      <c r="J46" s="41">
        <v>778184</v>
      </c>
      <c r="K46" s="42">
        <f t="shared" si="0"/>
        <v>11081742</v>
      </c>
      <c r="L46" s="41">
        <v>1726331</v>
      </c>
      <c r="M46" s="41">
        <v>59</v>
      </c>
      <c r="N46" s="41">
        <v>63</v>
      </c>
    </row>
    <row r="47" spans="1:14" ht="12.75">
      <c r="A47" s="44" t="s">
        <v>74</v>
      </c>
      <c r="B47" s="45">
        <v>121</v>
      </c>
      <c r="C47" s="45">
        <f>SUM(C40:C46)</f>
        <v>9404638</v>
      </c>
      <c r="D47" s="45">
        <f aca="true" t="shared" si="3" ref="D47:J47">SUM(D40:D46)</f>
        <v>1164925</v>
      </c>
      <c r="E47" s="45">
        <f t="shared" si="3"/>
        <v>1652878</v>
      </c>
      <c r="F47" s="45">
        <f t="shared" si="3"/>
        <v>75368</v>
      </c>
      <c r="G47" s="45">
        <f t="shared" si="3"/>
        <v>1493006</v>
      </c>
      <c r="H47" s="45">
        <f t="shared" si="3"/>
        <v>128810</v>
      </c>
      <c r="I47" s="45">
        <f t="shared" si="3"/>
        <v>0</v>
      </c>
      <c r="J47" s="45">
        <f t="shared" si="3"/>
        <v>1071197</v>
      </c>
      <c r="K47" s="42">
        <f t="shared" si="0"/>
        <v>14990822</v>
      </c>
      <c r="L47" s="45">
        <f>SUM(L40:L46)</f>
        <v>1896084</v>
      </c>
      <c r="M47" s="45">
        <f>SUM(M40:M46)</f>
        <v>71</v>
      </c>
      <c r="N47" s="45">
        <f>SUM(N40:N46)</f>
        <v>77</v>
      </c>
    </row>
    <row r="48" spans="1:14" ht="12.75">
      <c r="A48" s="44" t="s">
        <v>119</v>
      </c>
      <c r="B48" s="45">
        <v>152</v>
      </c>
      <c r="C48" s="45">
        <f>C32+C39+C47</f>
        <v>10799738</v>
      </c>
      <c r="D48" s="45">
        <f aca="true" t="shared" si="4" ref="D48:J48">D32+D39+D47</f>
        <v>1164925</v>
      </c>
      <c r="E48" s="45">
        <f t="shared" si="4"/>
        <v>1652878</v>
      </c>
      <c r="F48" s="45">
        <f t="shared" si="4"/>
        <v>75368</v>
      </c>
      <c r="G48" s="45">
        <f t="shared" si="4"/>
        <v>1588006</v>
      </c>
      <c r="H48" s="45">
        <f t="shared" si="4"/>
        <v>143890</v>
      </c>
      <c r="I48" s="45">
        <f t="shared" si="4"/>
        <v>0</v>
      </c>
      <c r="J48" s="45">
        <f t="shared" si="4"/>
        <v>1187455</v>
      </c>
      <c r="K48" s="42">
        <f t="shared" si="0"/>
        <v>16612260</v>
      </c>
      <c r="L48" s="45">
        <f>L32+L39+L47</f>
        <v>1926038</v>
      </c>
      <c r="M48" s="45">
        <f>M32+M39+M47</f>
        <v>78</v>
      </c>
      <c r="N48" s="45">
        <f>N32+N39+N47</f>
        <v>85</v>
      </c>
    </row>
    <row r="49" spans="1:14" ht="12.75">
      <c r="A49" s="44" t="s">
        <v>51</v>
      </c>
      <c r="B49" s="45">
        <v>158</v>
      </c>
      <c r="C49" s="49">
        <v>331300</v>
      </c>
      <c r="D49" s="49"/>
      <c r="E49" s="49"/>
      <c r="F49" s="49"/>
      <c r="G49" s="49">
        <v>20000</v>
      </c>
      <c r="H49" s="49"/>
      <c r="I49" s="49"/>
      <c r="J49" s="49">
        <v>27608</v>
      </c>
      <c r="K49" s="42">
        <f t="shared" si="0"/>
        <v>378908</v>
      </c>
      <c r="L49" s="49">
        <v>18535</v>
      </c>
      <c r="M49" s="49">
        <v>2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11131038</v>
      </c>
      <c r="D50" s="45">
        <f aca="true" t="shared" si="5" ref="D50:J50">D48+D49</f>
        <v>1164925</v>
      </c>
      <c r="E50" s="45">
        <f t="shared" si="5"/>
        <v>1652878</v>
      </c>
      <c r="F50" s="45">
        <f t="shared" si="5"/>
        <v>75368</v>
      </c>
      <c r="G50" s="45">
        <f t="shared" si="5"/>
        <v>1608006</v>
      </c>
      <c r="H50" s="45">
        <f t="shared" si="5"/>
        <v>143890</v>
      </c>
      <c r="I50" s="45">
        <f t="shared" si="5"/>
        <v>0</v>
      </c>
      <c r="J50" s="45">
        <f t="shared" si="5"/>
        <v>1215063</v>
      </c>
      <c r="K50" s="42">
        <f t="shared" si="0"/>
        <v>16991168</v>
      </c>
      <c r="L50" s="45">
        <f>L48+L49</f>
        <v>1944573</v>
      </c>
      <c r="M50" s="45">
        <f>M48+M49</f>
        <v>80</v>
      </c>
      <c r="N50" s="45">
        <f>N48+N49</f>
        <v>86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melléklet&amp;RCsertán János bv. hadnagy
129-3101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G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58" sqref="H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J2" s="5" t="s">
        <v>0</v>
      </c>
      <c r="K2" s="179" t="s">
        <v>210</v>
      </c>
      <c r="L2" s="180"/>
    </row>
    <row r="3" spans="1:12" ht="12.75">
      <c r="A3" s="3"/>
      <c r="J3" s="5" t="s">
        <v>77</v>
      </c>
      <c r="K3" s="179" t="s">
        <v>211</v>
      </c>
      <c r="L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165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>
        <v>0</v>
      </c>
      <c r="D22" s="41"/>
      <c r="E22" s="41">
        <v>0</v>
      </c>
      <c r="F22" s="41">
        <v>0</v>
      </c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123145</v>
      </c>
      <c r="D23" s="41"/>
      <c r="E23" s="41">
        <v>12738</v>
      </c>
      <c r="F23" s="41">
        <v>5850</v>
      </c>
      <c r="G23" s="41"/>
      <c r="H23" s="41"/>
      <c r="I23" s="41"/>
      <c r="J23" s="42">
        <f t="shared" si="0"/>
        <v>141733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0</v>
      </c>
      <c r="D24" s="41"/>
      <c r="E24" s="41">
        <v>0</v>
      </c>
      <c r="F24" s="41">
        <v>0</v>
      </c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48836</v>
      </c>
      <c r="D25" s="41"/>
      <c r="E25" s="41">
        <v>5052</v>
      </c>
      <c r="F25" s="41">
        <v>1950</v>
      </c>
      <c r="G25" s="41"/>
      <c r="H25" s="41"/>
      <c r="I25" s="41"/>
      <c r="J25" s="42">
        <f t="shared" si="0"/>
        <v>55838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0</v>
      </c>
      <c r="D26" s="41"/>
      <c r="E26" s="41">
        <v>0</v>
      </c>
      <c r="F26" s="41">
        <v>0</v>
      </c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107390</v>
      </c>
      <c r="D27" s="41"/>
      <c r="E27" s="41">
        <v>11109</v>
      </c>
      <c r="F27" s="41">
        <v>1950</v>
      </c>
      <c r="G27" s="41"/>
      <c r="H27" s="41"/>
      <c r="I27" s="41"/>
      <c r="J27" s="42">
        <f t="shared" si="0"/>
        <v>120449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199534</v>
      </c>
      <c r="D28" s="41"/>
      <c r="E28" s="41">
        <v>20641</v>
      </c>
      <c r="F28" s="41">
        <v>2730</v>
      </c>
      <c r="G28" s="41"/>
      <c r="H28" s="41"/>
      <c r="I28" s="41"/>
      <c r="J28" s="42">
        <f t="shared" si="0"/>
        <v>222905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478905</v>
      </c>
      <c r="D32" s="45">
        <f>SUM(D12:D31)</f>
        <v>0</v>
      </c>
      <c r="E32" s="45">
        <f t="shared" si="1"/>
        <v>49540</v>
      </c>
      <c r="F32" s="45">
        <f t="shared" si="1"/>
        <v>12480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540925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169097</v>
      </c>
      <c r="D42" s="41"/>
      <c r="E42" s="41">
        <v>17492</v>
      </c>
      <c r="F42" s="41">
        <v>1495</v>
      </c>
      <c r="G42" s="41"/>
      <c r="H42" s="41"/>
      <c r="I42" s="41"/>
      <c r="J42" s="42">
        <f t="shared" si="0"/>
        <v>188084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5832</v>
      </c>
      <c r="D43" s="41"/>
      <c r="E43" s="41">
        <v>604</v>
      </c>
      <c r="F43" s="41">
        <v>0</v>
      </c>
      <c r="G43" s="41"/>
      <c r="H43" s="41"/>
      <c r="I43" s="41"/>
      <c r="J43" s="42">
        <f t="shared" si="0"/>
        <v>6436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377519</v>
      </c>
      <c r="D44" s="41"/>
      <c r="E44" s="41">
        <v>39054</v>
      </c>
      <c r="F44" s="41">
        <v>5655</v>
      </c>
      <c r="G44" s="41"/>
      <c r="H44" s="41"/>
      <c r="I44" s="41"/>
      <c r="J44" s="42">
        <f t="shared" si="0"/>
        <v>422228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638148</v>
      </c>
      <c r="D45" s="41"/>
      <c r="E45" s="41">
        <v>66017</v>
      </c>
      <c r="F45" s="41">
        <v>13650</v>
      </c>
      <c r="G45" s="41"/>
      <c r="H45" s="41"/>
      <c r="I45" s="41"/>
      <c r="J45" s="42">
        <f t="shared" si="0"/>
        <v>717815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3714329</v>
      </c>
      <c r="D46" s="41"/>
      <c r="E46" s="41">
        <v>384239</v>
      </c>
      <c r="F46" s="41">
        <v>102461</v>
      </c>
      <c r="G46" s="41"/>
      <c r="H46" s="41"/>
      <c r="I46" s="41"/>
      <c r="J46" s="42">
        <f t="shared" si="0"/>
        <v>4201029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4904925</v>
      </c>
      <c r="D47" s="45">
        <f>SUM(D40:D46)</f>
        <v>0</v>
      </c>
      <c r="E47" s="45">
        <f t="shared" si="3"/>
        <v>507406</v>
      </c>
      <c r="F47" s="45">
        <f t="shared" si="3"/>
        <v>123261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5535592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5383830</v>
      </c>
      <c r="D48" s="45">
        <f>D32+D39+D47</f>
        <v>0</v>
      </c>
      <c r="E48" s="45">
        <f t="shared" si="4"/>
        <v>556946</v>
      </c>
      <c r="F48" s="45">
        <f t="shared" si="4"/>
        <v>135741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6076517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>
        <v>115260</v>
      </c>
      <c r="D49" s="49"/>
      <c r="E49" s="49">
        <v>11923</v>
      </c>
      <c r="F49" s="49">
        <v>2925</v>
      </c>
      <c r="G49" s="49"/>
      <c r="H49" s="49"/>
      <c r="I49" s="49"/>
      <c r="J49" s="42">
        <f t="shared" si="0"/>
        <v>130108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5499090</v>
      </c>
      <c r="D50" s="45">
        <f>D48+D49</f>
        <v>0</v>
      </c>
      <c r="E50" s="45">
        <f t="shared" si="5"/>
        <v>568869</v>
      </c>
      <c r="F50" s="45">
        <f t="shared" si="5"/>
        <v>138666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6206625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 t="s">
        <v>26</v>
      </c>
      <c r="B55" s="55">
        <f>IF(A55="","",VLOOKUP(A55,$A$12:$B$50,2,FALSE))</f>
        <v>74</v>
      </c>
      <c r="C55" s="55">
        <v>5832</v>
      </c>
      <c r="D55" s="55"/>
      <c r="E55" s="55">
        <v>604</v>
      </c>
      <c r="F55" s="55"/>
      <c r="G55" s="55"/>
      <c r="H55" s="55"/>
      <c r="I55" s="55"/>
      <c r="J55" s="42">
        <f>SUM(C55:I55)</f>
        <v>6436</v>
      </c>
      <c r="K55" s="55">
        <v>1</v>
      </c>
      <c r="L55" s="56">
        <v>22</v>
      </c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42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B60:D60"/>
    <mergeCell ref="J61:K61"/>
    <mergeCell ref="J62:K62"/>
    <mergeCell ref="K2:L2"/>
    <mergeCell ref="K3:L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L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42" sqref="O4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9" t="s">
        <v>210</v>
      </c>
      <c r="L2" s="180"/>
    </row>
    <row r="3" spans="1:12" ht="12.75">
      <c r="A3" s="3"/>
      <c r="H3" s="4"/>
      <c r="I3" s="4"/>
      <c r="J3" s="5" t="s">
        <v>77</v>
      </c>
      <c r="K3" s="179" t="s">
        <v>211</v>
      </c>
      <c r="L3" s="180"/>
    </row>
    <row r="4" ht="18" customHeight="1">
      <c r="A4" s="6"/>
    </row>
    <row r="5" spans="1:13" ht="18">
      <c r="A5" s="182" t="s">
        <v>82</v>
      </c>
      <c r="B5" s="182"/>
      <c r="C5" s="182"/>
      <c r="D5" s="182"/>
      <c r="E5" s="7" t="s">
        <v>83</v>
      </c>
      <c r="F5" s="181" t="s">
        <v>89</v>
      </c>
      <c r="G5" s="181"/>
      <c r="H5" s="181"/>
      <c r="I5" s="181"/>
      <c r="J5" s="181"/>
      <c r="K5" s="181"/>
      <c r="L5" s="181"/>
      <c r="M5" s="181"/>
    </row>
    <row r="6" spans="1:12" ht="15.75" thickBot="1">
      <c r="A6" s="8"/>
      <c r="L6" s="9" t="s">
        <v>76</v>
      </c>
    </row>
    <row r="7" spans="1:14" ht="12.75">
      <c r="A7" s="10"/>
      <c r="B7" s="11"/>
      <c r="C7" s="187" t="s">
        <v>99</v>
      </c>
      <c r="D7" s="188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5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4"/>
      <c r="N8" s="186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5" t="s">
        <v>122</v>
      </c>
      <c r="N9" s="176"/>
    </row>
    <row r="10" spans="1:14" ht="13.5" thickBot="1">
      <c r="A10" s="25"/>
      <c r="B10" s="26"/>
      <c r="C10" s="192" t="s">
        <v>101</v>
      </c>
      <c r="D10" s="193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7"/>
      <c r="N10" s="178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350400</v>
      </c>
      <c r="D23" s="41"/>
      <c r="E23" s="41"/>
      <c r="F23" s="41"/>
      <c r="G23" s="41"/>
      <c r="H23" s="41">
        <v>15080</v>
      </c>
      <c r="I23" s="41"/>
      <c r="J23" s="41">
        <v>29200</v>
      </c>
      <c r="K23" s="42">
        <f t="shared" si="0"/>
        <v>394680</v>
      </c>
      <c r="L23" s="41">
        <v>25168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141600</v>
      </c>
      <c r="D25" s="41"/>
      <c r="E25" s="41"/>
      <c r="F25" s="41"/>
      <c r="G25" s="41">
        <v>15000</v>
      </c>
      <c r="H25" s="41"/>
      <c r="I25" s="41"/>
      <c r="J25" s="41">
        <v>11800</v>
      </c>
      <c r="K25" s="42">
        <f t="shared" si="0"/>
        <v>168400</v>
      </c>
      <c r="L25" s="41"/>
      <c r="M25" s="41">
        <v>1</v>
      </c>
      <c r="N25" s="41">
        <v>1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304900</v>
      </c>
      <c r="D27" s="41"/>
      <c r="E27" s="41"/>
      <c r="F27" s="41"/>
      <c r="G27" s="41">
        <v>40000</v>
      </c>
      <c r="H27" s="41"/>
      <c r="I27" s="41"/>
      <c r="J27" s="41">
        <v>25408</v>
      </c>
      <c r="K27" s="42">
        <f t="shared" si="0"/>
        <v>370308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>
        <v>598200</v>
      </c>
      <c r="D28" s="41"/>
      <c r="E28" s="41"/>
      <c r="F28" s="41"/>
      <c r="G28" s="41">
        <v>40000</v>
      </c>
      <c r="H28" s="41"/>
      <c r="I28" s="41"/>
      <c r="J28" s="41">
        <v>49850</v>
      </c>
      <c r="K28" s="42">
        <f t="shared" si="0"/>
        <v>688050</v>
      </c>
      <c r="L28" s="41"/>
      <c r="M28" s="41">
        <v>2</v>
      </c>
      <c r="N28" s="41">
        <v>2</v>
      </c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1395100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15080</v>
      </c>
      <c r="I32" s="45">
        <f t="shared" si="1"/>
        <v>0</v>
      </c>
      <c r="J32" s="45">
        <f t="shared" si="1"/>
        <v>116258</v>
      </c>
      <c r="K32" s="42">
        <f t="shared" si="0"/>
        <v>1621438</v>
      </c>
      <c r="L32" s="45">
        <f>SUM(L12:L31)</f>
        <v>25168</v>
      </c>
      <c r="M32" s="45">
        <f>SUM(M12:M31)</f>
        <v>7</v>
      </c>
      <c r="N32" s="45">
        <f>SUM(N12:N31)</f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08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0</v>
      </c>
      <c r="G42" s="41">
        <v>99717</v>
      </c>
      <c r="H42" s="41"/>
      <c r="I42" s="41"/>
      <c r="J42" s="41">
        <v>44512</v>
      </c>
      <c r="K42" s="42">
        <f t="shared" si="0"/>
        <v>578655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/>
      <c r="I43" s="41"/>
      <c r="J43" s="41">
        <v>0</v>
      </c>
      <c r="K43" s="42">
        <f t="shared" si="0"/>
        <v>0</v>
      </c>
      <c r="L43" s="41"/>
      <c r="M43" s="41"/>
      <c r="N43" s="41">
        <v>0</v>
      </c>
    </row>
    <row r="44" spans="1:14" ht="12.75">
      <c r="A44" s="48" t="s">
        <v>61</v>
      </c>
      <c r="B44" s="40">
        <v>115</v>
      </c>
      <c r="C44" s="41">
        <v>811650</v>
      </c>
      <c r="D44" s="41">
        <v>64160</v>
      </c>
      <c r="E44" s="41">
        <v>202913</v>
      </c>
      <c r="F44" s="41">
        <v>0</v>
      </c>
      <c r="G44" s="41">
        <v>92761</v>
      </c>
      <c r="H44" s="41">
        <v>65786</v>
      </c>
      <c r="I44" s="41"/>
      <c r="J44" s="41">
        <v>97625</v>
      </c>
      <c r="K44" s="42">
        <f t="shared" si="0"/>
        <v>1334895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1325697</v>
      </c>
      <c r="D45" s="41">
        <v>140688</v>
      </c>
      <c r="E45" s="41">
        <v>315386</v>
      </c>
      <c r="F45" s="41">
        <v>52178</v>
      </c>
      <c r="G45" s="41">
        <v>50438</v>
      </c>
      <c r="H45" s="41"/>
      <c r="I45" s="41"/>
      <c r="J45" s="41">
        <v>132571</v>
      </c>
      <c r="K45" s="42">
        <f t="shared" si="0"/>
        <v>2016958</v>
      </c>
      <c r="L45" s="41">
        <v>4428</v>
      </c>
      <c r="M45" s="41">
        <v>7</v>
      </c>
      <c r="N45" s="41">
        <v>10</v>
      </c>
    </row>
    <row r="46" spans="1:14" ht="12.75">
      <c r="A46" s="48" t="s">
        <v>63</v>
      </c>
      <c r="B46" s="40">
        <v>120</v>
      </c>
      <c r="C46" s="41">
        <v>7150250</v>
      </c>
      <c r="D46" s="41">
        <v>963169</v>
      </c>
      <c r="E46" s="41">
        <v>1072546</v>
      </c>
      <c r="F46" s="41">
        <v>23190</v>
      </c>
      <c r="G46" s="41">
        <v>1308498</v>
      </c>
      <c r="H46" s="41">
        <v>127640</v>
      </c>
      <c r="I46" s="41"/>
      <c r="J46" s="41">
        <v>799007</v>
      </c>
      <c r="K46" s="42">
        <f t="shared" si="0"/>
        <v>11444300</v>
      </c>
      <c r="L46" s="41">
        <v>654616</v>
      </c>
      <c r="M46" s="41">
        <v>61</v>
      </c>
      <c r="N46" s="41">
        <v>63</v>
      </c>
    </row>
    <row r="47" spans="1:14" ht="12.75">
      <c r="A47" s="44" t="s">
        <v>74</v>
      </c>
      <c r="B47" s="45">
        <v>121</v>
      </c>
      <c r="C47" s="45">
        <f>SUM(C40:C46)</f>
        <v>9596797</v>
      </c>
      <c r="D47" s="45">
        <f aca="true" t="shared" si="3" ref="D47:J47">SUM(D40:D46)</f>
        <v>1200483</v>
      </c>
      <c r="E47" s="45">
        <f t="shared" si="3"/>
        <v>1683605</v>
      </c>
      <c r="F47" s="45">
        <f t="shared" si="3"/>
        <v>75368</v>
      </c>
      <c r="G47" s="45">
        <f t="shared" si="3"/>
        <v>1551414</v>
      </c>
      <c r="H47" s="45">
        <f t="shared" si="3"/>
        <v>193426</v>
      </c>
      <c r="I47" s="45">
        <f t="shared" si="3"/>
        <v>0</v>
      </c>
      <c r="J47" s="45">
        <f t="shared" si="3"/>
        <v>1073715</v>
      </c>
      <c r="K47" s="42">
        <f t="shared" si="0"/>
        <v>15374808</v>
      </c>
      <c r="L47" s="45">
        <f>SUM(L40:L46)</f>
        <v>659044</v>
      </c>
      <c r="M47" s="45">
        <f>SUM(M40:M46)</f>
        <v>72</v>
      </c>
      <c r="N47" s="45">
        <f>SUM(N40:N46)</f>
        <v>77</v>
      </c>
    </row>
    <row r="48" spans="1:14" ht="12.75">
      <c r="A48" s="44" t="s">
        <v>119</v>
      </c>
      <c r="B48" s="45">
        <v>152</v>
      </c>
      <c r="C48" s="45">
        <f>C32+C39+C47</f>
        <v>10991897</v>
      </c>
      <c r="D48" s="45">
        <f aca="true" t="shared" si="4" ref="D48:J48">D32+D39+D47</f>
        <v>1200483</v>
      </c>
      <c r="E48" s="45">
        <f t="shared" si="4"/>
        <v>1683605</v>
      </c>
      <c r="F48" s="45">
        <f t="shared" si="4"/>
        <v>75368</v>
      </c>
      <c r="G48" s="45">
        <f t="shared" si="4"/>
        <v>1646414</v>
      </c>
      <c r="H48" s="45">
        <f t="shared" si="4"/>
        <v>208506</v>
      </c>
      <c r="I48" s="45">
        <f t="shared" si="4"/>
        <v>0</v>
      </c>
      <c r="J48" s="45">
        <f t="shared" si="4"/>
        <v>1189973</v>
      </c>
      <c r="K48" s="42">
        <f t="shared" si="0"/>
        <v>16996246</v>
      </c>
      <c r="L48" s="45">
        <f>L32+L39+L47</f>
        <v>684212</v>
      </c>
      <c r="M48" s="45">
        <f>M32+M39+M47</f>
        <v>79</v>
      </c>
      <c r="N48" s="45">
        <f>N32+N39+N47</f>
        <v>85</v>
      </c>
    </row>
    <row r="49" spans="1:14" ht="12.75">
      <c r="A49" s="44" t="s">
        <v>51</v>
      </c>
      <c r="B49" s="45">
        <v>158</v>
      </c>
      <c r="C49" s="49">
        <v>331300</v>
      </c>
      <c r="D49" s="49"/>
      <c r="E49" s="49"/>
      <c r="F49" s="49"/>
      <c r="G49" s="49">
        <v>20000</v>
      </c>
      <c r="H49" s="49"/>
      <c r="I49" s="49"/>
      <c r="J49" s="49">
        <v>27608</v>
      </c>
      <c r="K49" s="42">
        <f t="shared" si="0"/>
        <v>378908</v>
      </c>
      <c r="L49" s="49">
        <v>10193</v>
      </c>
      <c r="M49" s="49">
        <v>2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11323197</v>
      </c>
      <c r="D50" s="45">
        <f aca="true" t="shared" si="5" ref="D50:J50">D48+D49</f>
        <v>1200483</v>
      </c>
      <c r="E50" s="45">
        <f t="shared" si="5"/>
        <v>1683605</v>
      </c>
      <c r="F50" s="45">
        <f t="shared" si="5"/>
        <v>75368</v>
      </c>
      <c r="G50" s="45">
        <f t="shared" si="5"/>
        <v>1666414</v>
      </c>
      <c r="H50" s="45">
        <f t="shared" si="5"/>
        <v>208506</v>
      </c>
      <c r="I50" s="45">
        <f t="shared" si="5"/>
        <v>0</v>
      </c>
      <c r="J50" s="45">
        <f t="shared" si="5"/>
        <v>1217581</v>
      </c>
      <c r="K50" s="42">
        <f t="shared" si="0"/>
        <v>17375154</v>
      </c>
      <c r="L50" s="45">
        <f>L48+L49</f>
        <v>694405</v>
      </c>
      <c r="M50" s="45">
        <f>M48+M49</f>
        <v>81</v>
      </c>
      <c r="N50" s="45">
        <f>N48+N49</f>
        <v>86</v>
      </c>
    </row>
    <row r="51" spans="1:14" ht="12.75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110"/>
      <c r="M51" s="110"/>
      <c r="N51" s="112"/>
    </row>
    <row r="52" spans="1:14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12"/>
    </row>
    <row r="53" spans="1:14" ht="12.75">
      <c r="A53" s="170" t="s">
        <v>3</v>
      </c>
      <c r="B53" s="132" t="s">
        <v>49</v>
      </c>
      <c r="C53" s="133" t="s">
        <v>4</v>
      </c>
      <c r="D53" s="133" t="s">
        <v>5</v>
      </c>
      <c r="E53" s="133" t="s">
        <v>6</v>
      </c>
      <c r="F53" s="133" t="s">
        <v>80</v>
      </c>
      <c r="G53" s="133" t="s">
        <v>81</v>
      </c>
      <c r="H53" s="133" t="s">
        <v>7</v>
      </c>
      <c r="I53" s="133" t="s">
        <v>42</v>
      </c>
      <c r="J53" s="133" t="s">
        <v>78</v>
      </c>
      <c r="K53" s="134" t="s">
        <v>155</v>
      </c>
      <c r="L53" s="133" t="s">
        <v>157</v>
      </c>
      <c r="M53" s="133" t="s">
        <v>159</v>
      </c>
      <c r="N53" s="112"/>
    </row>
    <row r="54" spans="1:14" ht="12.75">
      <c r="A54" s="171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3" t="s">
        <v>156</v>
      </c>
      <c r="L54" s="53" t="s">
        <v>158</v>
      </c>
      <c r="M54" s="53" t="s">
        <v>54</v>
      </c>
      <c r="N54" s="112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4"/>
      <c r="L55" s="55"/>
      <c r="M55" s="56"/>
      <c r="N55" s="115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5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5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69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H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" sqref="J2:L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Zala Megyei Büntetés-végrehajtási Intézet</v>
      </c>
    </row>
    <row r="2" spans="1:12" ht="12.75">
      <c r="A2" s="3" t="s">
        <v>71</v>
      </c>
      <c r="J2" s="5" t="s">
        <v>0</v>
      </c>
      <c r="K2" s="179" t="s">
        <v>210</v>
      </c>
      <c r="L2" s="180"/>
    </row>
    <row r="3" spans="1:12" ht="12.75">
      <c r="A3" s="3"/>
      <c r="J3" s="5" t="s">
        <v>77</v>
      </c>
      <c r="K3" s="179" t="s">
        <v>211</v>
      </c>
      <c r="L3" s="180"/>
    </row>
    <row r="4" ht="18" customHeight="1">
      <c r="A4" s="6"/>
    </row>
    <row r="5" spans="1:10" ht="18">
      <c r="A5" s="182" t="s">
        <v>85</v>
      </c>
      <c r="B5" s="182"/>
      <c r="C5" s="182"/>
      <c r="D5" s="182"/>
      <c r="E5" s="182"/>
      <c r="F5" s="7" t="s">
        <v>83</v>
      </c>
      <c r="G5" s="181" t="s">
        <v>166</v>
      </c>
      <c r="H5" s="181"/>
      <c r="I5" s="181"/>
      <c r="J5" s="181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7" t="s">
        <v>115</v>
      </c>
      <c r="E7" s="117"/>
      <c r="F7" s="16" t="s">
        <v>107</v>
      </c>
      <c r="G7" s="16" t="s">
        <v>110</v>
      </c>
      <c r="H7" s="16" t="s">
        <v>112</v>
      </c>
      <c r="I7" s="16" t="s">
        <v>112</v>
      </c>
      <c r="J7" s="118" t="s">
        <v>112</v>
      </c>
    </row>
    <row r="8" spans="1:10" ht="12.75">
      <c r="A8" s="119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0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0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3" t="s">
        <v>181</v>
      </c>
      <c r="G10" s="27" t="s">
        <v>183</v>
      </c>
      <c r="H10" s="27" t="s">
        <v>187</v>
      </c>
      <c r="I10" s="27" t="s">
        <v>184</v>
      </c>
      <c r="J10" s="142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1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121757</v>
      </c>
      <c r="D23" s="41"/>
      <c r="E23" s="41">
        <v>12595</v>
      </c>
      <c r="F23" s="41">
        <v>5850</v>
      </c>
      <c r="G23" s="41"/>
      <c r="H23" s="41"/>
      <c r="I23" s="41"/>
      <c r="J23" s="42">
        <f t="shared" si="0"/>
        <v>140202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0</v>
      </c>
      <c r="D24" s="41"/>
      <c r="E24" s="41">
        <v>0</v>
      </c>
      <c r="F24" s="41">
        <v>0</v>
      </c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48836</v>
      </c>
      <c r="D25" s="41"/>
      <c r="E25" s="41">
        <v>5052</v>
      </c>
      <c r="F25" s="41">
        <v>1950</v>
      </c>
      <c r="G25" s="41"/>
      <c r="H25" s="41"/>
      <c r="I25" s="41"/>
      <c r="J25" s="42">
        <f t="shared" si="0"/>
        <v>55838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0</v>
      </c>
      <c r="D26" s="41"/>
      <c r="E26" s="41">
        <v>0</v>
      </c>
      <c r="F26" s="41">
        <v>0</v>
      </c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107390</v>
      </c>
      <c r="D27" s="41"/>
      <c r="E27" s="41">
        <v>11109</v>
      </c>
      <c r="F27" s="41">
        <v>1950</v>
      </c>
      <c r="G27" s="41"/>
      <c r="H27" s="41"/>
      <c r="I27" s="41"/>
      <c r="J27" s="42">
        <f t="shared" si="0"/>
        <v>120449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199534</v>
      </c>
      <c r="D28" s="41"/>
      <c r="E28" s="41">
        <v>20641</v>
      </c>
      <c r="F28" s="41">
        <v>3900</v>
      </c>
      <c r="G28" s="41"/>
      <c r="H28" s="41"/>
      <c r="I28" s="41"/>
      <c r="J28" s="42">
        <f t="shared" si="0"/>
        <v>224075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477517</v>
      </c>
      <c r="D32" s="45">
        <f>SUM(D12:D31)</f>
        <v>0</v>
      </c>
      <c r="E32" s="45">
        <f t="shared" si="1"/>
        <v>49397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540564</v>
      </c>
      <c r="K32" s="122"/>
      <c r="L32" s="122"/>
      <c r="M32" s="122"/>
      <c r="N32" s="122"/>
      <c r="O32" s="122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2"/>
      <c r="L39" s="122"/>
      <c r="M39" s="122"/>
      <c r="N39" s="122"/>
      <c r="O39" s="122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170362</v>
      </c>
      <c r="D42" s="41"/>
      <c r="E42" s="41">
        <v>17623</v>
      </c>
      <c r="F42" s="41">
        <v>1950</v>
      </c>
      <c r="G42" s="41"/>
      <c r="H42" s="41"/>
      <c r="I42" s="41"/>
      <c r="J42" s="42">
        <f t="shared" si="0"/>
        <v>189935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0</v>
      </c>
      <c r="D43" s="41"/>
      <c r="E43" s="41">
        <v>0</v>
      </c>
      <c r="F43" s="41">
        <v>0</v>
      </c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586471</v>
      </c>
      <c r="D44" s="41"/>
      <c r="E44" s="41">
        <v>60669</v>
      </c>
      <c r="F44" s="41">
        <v>6788</v>
      </c>
      <c r="G44" s="41"/>
      <c r="H44" s="41"/>
      <c r="I44" s="41"/>
      <c r="J44" s="42">
        <f t="shared" si="0"/>
        <v>653928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586203</v>
      </c>
      <c r="D45" s="41"/>
      <c r="E45" s="41">
        <v>60643</v>
      </c>
      <c r="F45" s="41">
        <v>13130</v>
      </c>
      <c r="G45" s="41"/>
      <c r="H45" s="41"/>
      <c r="I45" s="41"/>
      <c r="J45" s="42">
        <f t="shared" si="0"/>
        <v>659976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3503352</v>
      </c>
      <c r="D46" s="41"/>
      <c r="E46" s="41">
        <v>362961</v>
      </c>
      <c r="F46" s="41">
        <v>104499</v>
      </c>
      <c r="G46" s="41"/>
      <c r="H46" s="41"/>
      <c r="I46" s="41"/>
      <c r="J46" s="42">
        <f t="shared" si="0"/>
        <v>3970812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4846388</v>
      </c>
      <c r="D47" s="45">
        <f>SUM(D40:D46)</f>
        <v>0</v>
      </c>
      <c r="E47" s="45">
        <f t="shared" si="3"/>
        <v>501896</v>
      </c>
      <c r="F47" s="45">
        <f t="shared" si="3"/>
        <v>126367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5474651</v>
      </c>
      <c r="K47" s="122"/>
      <c r="L47" s="122"/>
      <c r="M47" s="122"/>
      <c r="N47" s="122"/>
      <c r="O47" s="122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5323905</v>
      </c>
      <c r="D48" s="45">
        <f>D32+D39+D47</f>
        <v>0</v>
      </c>
      <c r="E48" s="45">
        <f t="shared" si="4"/>
        <v>551293</v>
      </c>
      <c r="F48" s="45">
        <f t="shared" si="4"/>
        <v>140017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6015215</v>
      </c>
      <c r="K48" s="122"/>
      <c r="L48" s="122"/>
      <c r="M48" s="122"/>
      <c r="N48" s="122"/>
      <c r="O48" s="122"/>
    </row>
    <row r="49" spans="1:15" s="46" customFormat="1" ht="12.75">
      <c r="A49" s="44" t="s">
        <v>51</v>
      </c>
      <c r="B49" s="45">
        <v>158</v>
      </c>
      <c r="C49" s="49">
        <v>112841</v>
      </c>
      <c r="D49" s="49"/>
      <c r="E49" s="49">
        <v>11673</v>
      </c>
      <c r="F49" s="49">
        <v>2925</v>
      </c>
      <c r="G49" s="49"/>
      <c r="H49" s="49"/>
      <c r="I49" s="49"/>
      <c r="J49" s="42">
        <f t="shared" si="0"/>
        <v>127439</v>
      </c>
      <c r="K49" s="122"/>
      <c r="L49" s="122"/>
      <c r="M49" s="122"/>
      <c r="N49" s="122"/>
      <c r="O49" s="122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5436746</v>
      </c>
      <c r="D50" s="45">
        <f>D48+D49</f>
        <v>0</v>
      </c>
      <c r="E50" s="45">
        <f t="shared" si="5"/>
        <v>562966</v>
      </c>
      <c r="F50" s="45">
        <f t="shared" si="5"/>
        <v>142942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6142654</v>
      </c>
      <c r="K50" s="122"/>
      <c r="L50" s="122"/>
      <c r="M50" s="122"/>
      <c r="N50" s="122"/>
      <c r="O50" s="122"/>
    </row>
    <row r="51" spans="1:14" s="46" customFormat="1" ht="12.75">
      <c r="A51" s="109"/>
      <c r="B51" s="110"/>
      <c r="C51" s="110"/>
      <c r="D51" s="110"/>
      <c r="E51" s="110"/>
      <c r="F51" s="110"/>
      <c r="G51" s="110"/>
      <c r="H51" s="110"/>
      <c r="I51" s="110"/>
      <c r="J51" s="111"/>
      <c r="K51" s="50"/>
      <c r="L51" s="50"/>
      <c r="M51" s="50"/>
      <c r="N51" s="50"/>
    </row>
    <row r="52" spans="1:14" s="46" customFormat="1" ht="15" customHeight="1">
      <c r="A52" s="166" t="s">
        <v>163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35"/>
      <c r="N52" s="131"/>
    </row>
    <row r="53" spans="1:14" s="46" customFormat="1" ht="12.75">
      <c r="A53" s="170" t="s">
        <v>3</v>
      </c>
      <c r="B53" s="132" t="s">
        <v>49</v>
      </c>
      <c r="C53" s="133" t="s">
        <v>188</v>
      </c>
      <c r="D53" s="133" t="s">
        <v>189</v>
      </c>
      <c r="E53" s="133" t="s">
        <v>106</v>
      </c>
      <c r="F53" s="133" t="s">
        <v>190</v>
      </c>
      <c r="G53" s="133" t="s">
        <v>191</v>
      </c>
      <c r="H53" s="133" t="s">
        <v>192</v>
      </c>
      <c r="I53" s="133" t="s">
        <v>192</v>
      </c>
      <c r="J53" s="133" t="s">
        <v>192</v>
      </c>
      <c r="K53" s="194" t="s">
        <v>160</v>
      </c>
      <c r="L53" s="165"/>
      <c r="M53" s="123"/>
      <c r="N53" s="124"/>
    </row>
    <row r="54" spans="1:14" s="46" customFormat="1" ht="12.75">
      <c r="A54" s="171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3" t="s">
        <v>114</v>
      </c>
      <c r="K54" s="52" t="s">
        <v>162</v>
      </c>
      <c r="L54" s="125" t="s">
        <v>161</v>
      </c>
      <c r="M54" s="123"/>
      <c r="N54" s="124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6"/>
      <c r="K55" s="55"/>
      <c r="L55" s="56"/>
      <c r="M55" s="127"/>
      <c r="N55" s="110"/>
      <c r="O55" s="112"/>
      <c r="P55" s="128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29"/>
      <c r="K56" s="59"/>
      <c r="L56" s="60"/>
      <c r="M56" s="127"/>
      <c r="N56" s="110"/>
      <c r="O56" s="112"/>
      <c r="P56" s="128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9"/>
      <c r="K57" s="59"/>
      <c r="L57" s="60"/>
      <c r="M57" s="127"/>
      <c r="N57" s="110"/>
      <c r="O57" s="112"/>
      <c r="P57" s="128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7"/>
      <c r="N58" s="110"/>
      <c r="O58" s="130"/>
      <c r="P58" s="43"/>
    </row>
    <row r="60" spans="1:5" ht="12.75">
      <c r="A60" s="61" t="s">
        <v>21</v>
      </c>
      <c r="B60" s="191" t="s">
        <v>208</v>
      </c>
      <c r="C60" s="191"/>
      <c r="D60" s="191"/>
      <c r="E60" s="62"/>
    </row>
    <row r="61" spans="10:11" ht="12.75">
      <c r="J61" s="190" t="s">
        <v>209</v>
      </c>
      <c r="K61" s="190"/>
    </row>
    <row r="62" spans="10:11" ht="12.75">
      <c r="J62" s="189" t="s">
        <v>48</v>
      </c>
      <c r="K62" s="189"/>
    </row>
  </sheetData>
  <sheetProtection/>
  <mergeCells count="10">
    <mergeCell ref="B60:D60"/>
    <mergeCell ref="J61:K61"/>
    <mergeCell ref="J62:K62"/>
    <mergeCell ref="K2:L2"/>
    <mergeCell ref="K3:L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9" r:id="rId1"/>
  <headerFooter alignWithMargins="0">
    <oddHeader>&amp;C&amp;"Tahoma,Félkövér"&amp;12&amp;U 10.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gazd1</cp:lastModifiedBy>
  <cp:lastPrinted>2008-07-16T09:03:11Z</cp:lastPrinted>
  <dcterms:created xsi:type="dcterms:W3CDTF">2001-02-26T08:59:43Z</dcterms:created>
  <dcterms:modified xsi:type="dcterms:W3CDTF">2008-07-16T09:18:29Z</dcterms:modified>
  <cp:category/>
  <cp:version/>
  <cp:contentType/>
  <cp:contentStatus/>
</cp:coreProperties>
</file>